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465" windowWidth="28800" windowHeight="1746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C18" i="1" l="1"/>
  <c r="D18" i="1"/>
  <c r="K18" i="1"/>
  <c r="C19" i="1"/>
  <c r="K19" i="1"/>
  <c r="C20" i="1"/>
  <c r="K20" i="1"/>
  <c r="C21" i="1"/>
  <c r="K21" i="1"/>
  <c r="C22" i="1"/>
  <c r="K22" i="1"/>
  <c r="C23" i="1"/>
  <c r="K23" i="1"/>
  <c r="C24" i="1"/>
  <c r="K24" i="1"/>
  <c r="C25" i="1"/>
  <c r="K25" i="1"/>
  <c r="C26" i="1"/>
  <c r="K26" i="1"/>
  <c r="C27" i="1"/>
  <c r="K27" i="1"/>
  <c r="C28" i="1"/>
  <c r="K28" i="1"/>
  <c r="C29" i="1"/>
  <c r="K29" i="1"/>
  <c r="C30" i="1"/>
  <c r="K30" i="1"/>
  <c r="C31" i="1"/>
  <c r="K31" i="1"/>
  <c r="C32" i="1"/>
  <c r="K32" i="1"/>
  <c r="C33" i="1"/>
  <c r="K33" i="1"/>
  <c r="C34" i="1"/>
  <c r="K34" i="1"/>
  <c r="C35" i="1"/>
  <c r="K35" i="1"/>
  <c r="C36" i="1"/>
  <c r="K36" i="1"/>
  <c r="C37" i="1"/>
  <c r="K37" i="1"/>
  <c r="C38" i="1"/>
  <c r="K38" i="1"/>
  <c r="C39" i="1"/>
  <c r="K39" i="1"/>
  <c r="C40" i="1"/>
  <c r="K40" i="1"/>
  <c r="C41" i="1"/>
  <c r="K41" i="1"/>
  <c r="C42" i="1"/>
  <c r="K42" i="1"/>
  <c r="C43" i="1"/>
  <c r="K43" i="1"/>
  <c r="C44" i="1"/>
  <c r="K44" i="1"/>
  <c r="C45" i="1"/>
  <c r="K45" i="1"/>
  <c r="C46" i="1"/>
  <c r="K46" i="1"/>
  <c r="C47" i="1"/>
  <c r="K47" i="1"/>
  <c r="C48" i="1"/>
  <c r="K48" i="1"/>
  <c r="C49" i="1"/>
  <c r="K49" i="1"/>
  <c r="C50" i="1"/>
  <c r="K50" i="1"/>
  <c r="C51" i="1"/>
  <c r="K51" i="1"/>
  <c r="C52" i="1"/>
  <c r="K52" i="1"/>
  <c r="C53" i="1"/>
  <c r="K53" i="1"/>
  <c r="C54" i="1"/>
  <c r="K54" i="1"/>
  <c r="C55" i="1"/>
  <c r="K55" i="1"/>
  <c r="C56" i="1"/>
  <c r="K56" i="1"/>
  <c r="C57" i="1"/>
  <c r="K57" i="1"/>
  <c r="C58" i="1"/>
  <c r="K58" i="1"/>
  <c r="C59" i="1"/>
  <c r="K59" i="1"/>
  <c r="C60" i="1"/>
  <c r="K60" i="1"/>
  <c r="C61" i="1"/>
  <c r="K61" i="1"/>
  <c r="C62" i="1"/>
  <c r="K62" i="1"/>
  <c r="C63" i="1"/>
  <c r="K63" i="1"/>
  <c r="C64" i="1"/>
  <c r="K64" i="1"/>
  <c r="C65" i="1"/>
  <c r="K65" i="1"/>
  <c r="C66" i="1"/>
  <c r="K66" i="1"/>
  <c r="C67" i="1"/>
  <c r="K67" i="1"/>
  <c r="C68" i="1"/>
  <c r="K68" i="1"/>
  <c r="C69" i="1"/>
  <c r="K69" i="1"/>
  <c r="C70" i="1"/>
  <c r="K70" i="1"/>
  <c r="C71" i="1"/>
  <c r="K71" i="1"/>
  <c r="C72" i="1"/>
  <c r="K72" i="1"/>
  <c r="C73" i="1"/>
  <c r="K73" i="1"/>
  <c r="C74" i="1"/>
  <c r="K74" i="1"/>
  <c r="C75" i="1"/>
  <c r="K75" i="1"/>
  <c r="C76" i="1"/>
  <c r="K76" i="1"/>
  <c r="C77" i="1"/>
  <c r="K77" i="1"/>
  <c r="I18" i="1"/>
  <c r="I19" i="1"/>
  <c r="I20" i="1"/>
  <c r="I21" i="1"/>
  <c r="I22" i="1"/>
  <c r="I23" i="1"/>
  <c r="I24" i="1"/>
  <c r="I25" i="1"/>
  <c r="I26" i="1"/>
  <c r="L18" i="1"/>
  <c r="G18" i="1" s="1"/>
  <c r="L19" i="1"/>
  <c r="H19" i="1" s="1"/>
  <c r="G19" i="1"/>
  <c r="L20" i="1"/>
  <c r="H20" i="1" s="1"/>
  <c r="G20" i="1"/>
  <c r="L21" i="1"/>
  <c r="M21" i="1" s="1"/>
  <c r="L22" i="1"/>
  <c r="G22" i="1" s="1"/>
  <c r="L23" i="1"/>
  <c r="H23" i="1" s="1"/>
  <c r="L24" i="1"/>
  <c r="H24" i="1" s="1"/>
  <c r="G24" i="1"/>
  <c r="L25" i="1"/>
  <c r="M25" i="1" s="1"/>
  <c r="G25" i="1"/>
  <c r="L26" i="1"/>
  <c r="G26" i="1" s="1"/>
  <c r="N18" i="1"/>
  <c r="N19" i="1"/>
  <c r="N20" i="1"/>
  <c r="N21" i="1"/>
  <c r="N22" i="1"/>
  <c r="N23" i="1"/>
  <c r="N24" i="1"/>
  <c r="N25" i="1"/>
  <c r="N26" i="1"/>
  <c r="M20" i="1" l="1"/>
  <c r="M19" i="1"/>
  <c r="G21" i="1"/>
  <c r="G23" i="1"/>
  <c r="H18" i="1"/>
  <c r="M26" i="1"/>
  <c r="H22" i="1"/>
  <c r="H26" i="1"/>
  <c r="M22" i="1"/>
  <c r="M18" i="1"/>
  <c r="D19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H21" i="1"/>
  <c r="H25" i="1"/>
  <c r="M24" i="1"/>
  <c r="M23" i="1"/>
  <c r="B68" i="1"/>
  <c r="B41" i="1"/>
  <c r="B44" i="1"/>
  <c r="B61" i="1"/>
  <c r="B76" i="1"/>
  <c r="B56" i="1"/>
  <c r="B30" i="1"/>
  <c r="B50" i="1"/>
  <c r="B35" i="1"/>
  <c r="B58" i="1"/>
  <c r="B60" i="1"/>
  <c r="B63" i="1"/>
  <c r="B22" i="1"/>
  <c r="B28" i="1"/>
  <c r="B71" i="1"/>
  <c r="B75" i="1"/>
  <c r="B29" i="1"/>
  <c r="B31" i="1"/>
  <c r="B33" i="1"/>
  <c r="B66" i="1"/>
  <c r="B51" i="1"/>
  <c r="B40" i="1"/>
  <c r="B42" i="1"/>
  <c r="B52" i="1"/>
  <c r="B36" i="1"/>
  <c r="B54" i="1"/>
  <c r="B32" i="1"/>
  <c r="B69" i="1"/>
  <c r="B24" i="1"/>
  <c r="B53" i="1"/>
  <c r="B26" i="1"/>
  <c r="B73" i="1"/>
  <c r="B20" i="1"/>
  <c r="B55" i="1"/>
  <c r="B62" i="1"/>
  <c r="B37" i="1"/>
  <c r="B39" i="1"/>
  <c r="B74" i="1"/>
  <c r="B34" i="1"/>
  <c r="B19" i="1"/>
  <c r="E19" i="1" s="1"/>
  <c r="F19" i="1" s="1"/>
  <c r="B77" i="1"/>
  <c r="B59" i="1"/>
  <c r="B70" i="1"/>
  <c r="B65" i="1"/>
  <c r="B43" i="1"/>
  <c r="B64" i="1"/>
  <c r="B27" i="1"/>
  <c r="B47" i="1"/>
  <c r="B49" i="1"/>
  <c r="B25" i="1"/>
  <c r="B46" i="1"/>
  <c r="B72" i="1"/>
  <c r="B67" i="1"/>
  <c r="B48" i="1"/>
  <c r="B45" i="1"/>
  <c r="B38" i="1"/>
  <c r="B57" i="1"/>
  <c r="B21" i="1"/>
  <c r="B23" i="1"/>
  <c r="B18" i="1"/>
  <c r="E18" i="1"/>
  <c r="F18" i="1" s="1"/>
  <c r="O18" i="1" l="1"/>
  <c r="P18" i="1" s="1"/>
  <c r="Q18" i="1" s="1"/>
  <c r="E20" i="1"/>
  <c r="J18" i="1"/>
  <c r="O19" i="1" s="1"/>
  <c r="P19" i="1" l="1"/>
  <c r="Q19" i="1" s="1"/>
  <c r="J19" i="1" s="1"/>
  <c r="O20" i="1" s="1"/>
  <c r="F20" i="1"/>
  <c r="E21" i="1"/>
  <c r="P20" i="1" l="1"/>
  <c r="Q20" i="1" s="1"/>
  <c r="J20" i="1" s="1"/>
  <c r="O21" i="1" s="1"/>
  <c r="F21" i="1"/>
  <c r="E22" i="1"/>
  <c r="F22" i="1" l="1"/>
  <c r="E23" i="1"/>
  <c r="P21" i="1"/>
  <c r="Q21" i="1" s="1"/>
  <c r="J21" i="1"/>
  <c r="O22" i="1" s="1"/>
  <c r="P22" i="1" l="1"/>
  <c r="Q22" i="1" s="1"/>
  <c r="J22" i="1" s="1"/>
  <c r="O23" i="1" s="1"/>
  <c r="F23" i="1"/>
  <c r="E24" i="1"/>
  <c r="F24" i="1" l="1"/>
  <c r="E25" i="1"/>
  <c r="P23" i="1"/>
  <c r="Q23" i="1" s="1"/>
  <c r="J23" i="1" s="1"/>
  <c r="O24" i="1" s="1"/>
  <c r="P24" i="1" l="1"/>
  <c r="Q24" i="1" s="1"/>
  <c r="J24" i="1" s="1"/>
  <c r="O25" i="1" s="1"/>
  <c r="F25" i="1"/>
  <c r="E26" i="1"/>
  <c r="L27" i="1" l="1"/>
  <c r="N27" i="1"/>
  <c r="P25" i="1"/>
  <c r="Q25" i="1" s="1"/>
  <c r="J25" i="1"/>
  <c r="O26" i="1" s="1"/>
  <c r="F26" i="1"/>
  <c r="E27" i="1"/>
  <c r="H27" i="1" l="1"/>
  <c r="L28" i="1" s="1"/>
  <c r="M27" i="1"/>
  <c r="G27" i="1" s="1"/>
  <c r="N28" i="1"/>
  <c r="F27" i="1"/>
  <c r="E28" i="1"/>
  <c r="P26" i="1"/>
  <c r="Q26" i="1" s="1"/>
  <c r="J26" i="1" s="1"/>
  <c r="O27" i="1" s="1"/>
  <c r="P27" i="1" l="1"/>
  <c r="F28" i="1"/>
  <c r="E29" i="1"/>
  <c r="M28" i="1"/>
  <c r="G28" i="1"/>
  <c r="H28" i="1"/>
  <c r="L29" i="1" s="1"/>
  <c r="Q27" i="1" l="1"/>
  <c r="J27" i="1" s="1"/>
  <c r="O28" i="1" s="1"/>
  <c r="I27" i="1"/>
  <c r="N29" i="1"/>
  <c r="H29" i="1"/>
  <c r="M29" i="1"/>
  <c r="P28" i="1"/>
  <c r="E30" i="1"/>
  <c r="L30" i="1"/>
  <c r="F29" i="1"/>
  <c r="N30" i="1" l="1"/>
  <c r="H30" i="1"/>
  <c r="M30" i="1"/>
  <c r="G30" i="1" s="1"/>
  <c r="L31" i="1"/>
  <c r="F30" i="1"/>
  <c r="E31" i="1"/>
  <c r="Q28" i="1"/>
  <c r="J28" i="1" s="1"/>
  <c r="O29" i="1" s="1"/>
  <c r="G29" i="1"/>
  <c r="P29" i="1" l="1"/>
  <c r="F31" i="1"/>
  <c r="E32" i="1"/>
  <c r="H31" i="1"/>
  <c r="L32" i="1" s="1"/>
  <c r="N31" i="1"/>
  <c r="M31" i="1" s="1"/>
  <c r="I28" i="1"/>
  <c r="N32" i="1" l="1"/>
  <c r="H32" i="1"/>
  <c r="M32" i="1"/>
  <c r="G32" i="1" s="1"/>
  <c r="G31" i="1"/>
  <c r="F32" i="1"/>
  <c r="L33" i="1"/>
  <c r="E33" i="1"/>
  <c r="Q29" i="1"/>
  <c r="J29" i="1" s="1"/>
  <c r="O30" i="1" s="1"/>
  <c r="F33" i="1" l="1"/>
  <c r="E34" i="1"/>
  <c r="H33" i="1"/>
  <c r="L34" i="1" s="1"/>
  <c r="N33" i="1"/>
  <c r="M33" i="1" s="1"/>
  <c r="P30" i="1"/>
  <c r="I29" i="1"/>
  <c r="N34" i="1" l="1"/>
  <c r="G33" i="1"/>
  <c r="M34" i="1"/>
  <c r="H34" i="1"/>
  <c r="N35" i="1" s="1"/>
  <c r="G34" i="1"/>
  <c r="F34" i="1"/>
  <c r="E35" i="1"/>
  <c r="Q30" i="1"/>
  <c r="J30" i="1" s="1"/>
  <c r="O31" i="1" s="1"/>
  <c r="L35" i="1" l="1"/>
  <c r="M35" i="1"/>
  <c r="H35" i="1"/>
  <c r="L36" i="1" s="1"/>
  <c r="G35" i="1"/>
  <c r="P31" i="1"/>
  <c r="I30" i="1"/>
  <c r="F35" i="1"/>
  <c r="E36" i="1"/>
  <c r="N36" i="1" l="1"/>
  <c r="M36" i="1"/>
  <c r="G36" i="1" s="1"/>
  <c r="H36" i="1"/>
  <c r="Q31" i="1"/>
  <c r="J31" i="1" s="1"/>
  <c r="O32" i="1" s="1"/>
  <c r="L37" i="1"/>
  <c r="F36" i="1"/>
  <c r="E37" i="1"/>
  <c r="N37" i="1" l="1"/>
  <c r="F37" i="1"/>
  <c r="E38" i="1"/>
  <c r="H37" i="1"/>
  <c r="L38" i="1" s="1"/>
  <c r="M37" i="1"/>
  <c r="N38" i="1" s="1"/>
  <c r="G37" i="1"/>
  <c r="P32" i="1"/>
  <c r="I31" i="1"/>
  <c r="H38" i="1" l="1"/>
  <c r="L39" i="1" s="1"/>
  <c r="M38" i="1"/>
  <c r="Q32" i="1"/>
  <c r="J32" i="1" s="1"/>
  <c r="O33" i="1" s="1"/>
  <c r="F38" i="1"/>
  <c r="E39" i="1"/>
  <c r="N39" i="1" l="1"/>
  <c r="H39" i="1"/>
  <c r="M39" i="1"/>
  <c r="G39" i="1" s="1"/>
  <c r="P33" i="1"/>
  <c r="I32" i="1"/>
  <c r="G38" i="1"/>
  <c r="F39" i="1"/>
  <c r="L40" i="1"/>
  <c r="E40" i="1"/>
  <c r="Q33" i="1" l="1"/>
  <c r="J33" i="1" s="1"/>
  <c r="O34" i="1" s="1"/>
  <c r="F40" i="1"/>
  <c r="E41" i="1"/>
  <c r="N40" i="1"/>
  <c r="M40" i="1" s="1"/>
  <c r="G40" i="1" s="1"/>
  <c r="H40" i="1"/>
  <c r="L41" i="1" s="1"/>
  <c r="I33" i="1" l="1"/>
  <c r="N41" i="1"/>
  <c r="F41" i="1"/>
  <c r="E42" i="1"/>
  <c r="M41" i="1"/>
  <c r="G41" i="1" s="1"/>
  <c r="H41" i="1"/>
  <c r="L42" i="1" s="1"/>
  <c r="P34" i="1"/>
  <c r="H42" i="1" l="1"/>
  <c r="N42" i="1"/>
  <c r="M42" i="1" s="1"/>
  <c r="L43" i="1"/>
  <c r="F42" i="1"/>
  <c r="E43" i="1"/>
  <c r="Q34" i="1"/>
  <c r="J34" i="1" s="1"/>
  <c r="O35" i="1" s="1"/>
  <c r="G42" i="1" l="1"/>
  <c r="N43" i="1"/>
  <c r="L44" i="1"/>
  <c r="F43" i="1"/>
  <c r="E44" i="1"/>
  <c r="M43" i="1"/>
  <c r="N44" i="1"/>
  <c r="G43" i="1"/>
  <c r="H43" i="1"/>
  <c r="P35" i="1"/>
  <c r="I34" i="1"/>
  <c r="F44" i="1" l="1"/>
  <c r="E45" i="1"/>
  <c r="Q35" i="1"/>
  <c r="J35" i="1" s="1"/>
  <c r="O36" i="1" s="1"/>
  <c r="I35" i="1"/>
  <c r="M44" i="1"/>
  <c r="G44" i="1"/>
  <c r="H44" i="1"/>
  <c r="L45" i="1" s="1"/>
  <c r="N45" i="1" l="1"/>
  <c r="M45" i="1" s="1"/>
  <c r="H45" i="1"/>
  <c r="L46" i="1" s="1"/>
  <c r="P36" i="1"/>
  <c r="F45" i="1"/>
  <c r="E46" i="1"/>
  <c r="G45" i="1" l="1"/>
  <c r="N46" i="1"/>
  <c r="F46" i="1"/>
  <c r="E47" i="1"/>
  <c r="Q36" i="1"/>
  <c r="J36" i="1" s="1"/>
  <c r="O37" i="1" s="1"/>
  <c r="M46" i="1"/>
  <c r="H46" i="1"/>
  <c r="L47" i="1" s="1"/>
  <c r="G46" i="1"/>
  <c r="N47" i="1" l="1"/>
  <c r="H47" i="1"/>
  <c r="M47" i="1"/>
  <c r="G47" i="1"/>
  <c r="I36" i="1"/>
  <c r="F47" i="1"/>
  <c r="L48" i="1"/>
  <c r="E48" i="1"/>
  <c r="P37" i="1"/>
  <c r="N48" i="1" l="1"/>
  <c r="M48" i="1" s="1"/>
  <c r="G48" i="1" s="1"/>
  <c r="H48" i="1"/>
  <c r="L49" i="1" s="1"/>
  <c r="F48" i="1"/>
  <c r="E49" i="1"/>
  <c r="Q37" i="1"/>
  <c r="J37" i="1" s="1"/>
  <c r="O38" i="1" s="1"/>
  <c r="I37" i="1" l="1"/>
  <c r="N49" i="1"/>
  <c r="F49" i="1"/>
  <c r="E50" i="1"/>
  <c r="M49" i="1"/>
  <c r="G49" i="1" s="1"/>
  <c r="H49" i="1"/>
  <c r="L50" i="1" s="1"/>
  <c r="P38" i="1"/>
  <c r="H50" i="1" l="1"/>
  <c r="N50" i="1"/>
  <c r="M50" i="1" s="1"/>
  <c r="F50" i="1"/>
  <c r="L51" i="1"/>
  <c r="E51" i="1"/>
  <c r="Q38" i="1"/>
  <c r="J38" i="1" s="1"/>
  <c r="O39" i="1" s="1"/>
  <c r="G50" i="1" l="1"/>
  <c r="N51" i="1"/>
  <c r="M51" i="1"/>
  <c r="G51" i="1"/>
  <c r="H51" i="1"/>
  <c r="L52" i="1" s="1"/>
  <c r="P39" i="1"/>
  <c r="F51" i="1"/>
  <c r="E52" i="1"/>
  <c r="I38" i="1"/>
  <c r="N52" i="1" l="1"/>
  <c r="M52" i="1"/>
  <c r="G52" i="1" s="1"/>
  <c r="H52" i="1"/>
  <c r="N53" i="1" s="1"/>
  <c r="Q39" i="1"/>
  <c r="J39" i="1" s="1"/>
  <c r="O40" i="1" s="1"/>
  <c r="F52" i="1"/>
  <c r="L53" i="1"/>
  <c r="E53" i="1"/>
  <c r="M53" i="1" l="1"/>
  <c r="G53" i="1" s="1"/>
  <c r="H53" i="1"/>
  <c r="L54" i="1" s="1"/>
  <c r="I39" i="1"/>
  <c r="P40" i="1"/>
  <c r="F53" i="1"/>
  <c r="E54" i="1"/>
  <c r="N54" i="1" l="1"/>
  <c r="H54" i="1"/>
  <c r="M54" i="1"/>
  <c r="G54" i="1" s="1"/>
  <c r="Q40" i="1"/>
  <c r="J40" i="1" s="1"/>
  <c r="O41" i="1" s="1"/>
  <c r="L55" i="1"/>
  <c r="F54" i="1"/>
  <c r="E55" i="1"/>
  <c r="I40" i="1" l="1"/>
  <c r="P41" i="1"/>
  <c r="N55" i="1"/>
  <c r="M55" i="1"/>
  <c r="G55" i="1" s="1"/>
  <c r="H55" i="1"/>
  <c r="L56" i="1" s="1"/>
  <c r="F55" i="1"/>
  <c r="E56" i="1"/>
  <c r="H56" i="1" l="1"/>
  <c r="Q41" i="1"/>
  <c r="J41" i="1" s="1"/>
  <c r="O42" i="1" s="1"/>
  <c r="N56" i="1"/>
  <c r="M56" i="1" s="1"/>
  <c r="L57" i="1"/>
  <c r="F56" i="1"/>
  <c r="E57" i="1"/>
  <c r="G56" i="1" l="1"/>
  <c r="N57" i="1"/>
  <c r="P42" i="1"/>
  <c r="H57" i="1"/>
  <c r="L58" i="1" s="1"/>
  <c r="M57" i="1"/>
  <c r="N58" i="1" s="1"/>
  <c r="I41" i="1"/>
  <c r="F57" i="1"/>
  <c r="E58" i="1"/>
  <c r="M58" i="1" l="1"/>
  <c r="H58" i="1"/>
  <c r="N59" i="1" s="1"/>
  <c r="G58" i="1"/>
  <c r="G57" i="1"/>
  <c r="L59" i="1"/>
  <c r="F58" i="1"/>
  <c r="E59" i="1"/>
  <c r="Q42" i="1"/>
  <c r="J42" i="1" s="1"/>
  <c r="O43" i="1" s="1"/>
  <c r="F59" i="1" l="1"/>
  <c r="E60" i="1"/>
  <c r="H59" i="1"/>
  <c r="L60" i="1" s="1"/>
  <c r="M59" i="1"/>
  <c r="G59" i="1" s="1"/>
  <c r="P43" i="1"/>
  <c r="I42" i="1"/>
  <c r="H60" i="1" l="1"/>
  <c r="N60" i="1"/>
  <c r="M60" i="1" s="1"/>
  <c r="L61" i="1"/>
  <c r="F60" i="1"/>
  <c r="E61" i="1"/>
  <c r="Q43" i="1"/>
  <c r="J43" i="1" s="1"/>
  <c r="O44" i="1" s="1"/>
  <c r="I43" i="1" l="1"/>
  <c r="G60" i="1"/>
  <c r="N61" i="1"/>
  <c r="M61" i="1" s="1"/>
  <c r="G61" i="1" s="1"/>
  <c r="F61" i="1"/>
  <c r="E62" i="1"/>
  <c r="H61" i="1"/>
  <c r="L62" i="1" s="1"/>
  <c r="P44" i="1"/>
  <c r="H62" i="1" l="1"/>
  <c r="L63" i="1" s="1"/>
  <c r="N62" i="1"/>
  <c r="M62" i="1" s="1"/>
  <c r="F62" i="1"/>
  <c r="E63" i="1"/>
  <c r="Q44" i="1"/>
  <c r="J44" i="1" s="1"/>
  <c r="O45" i="1" s="1"/>
  <c r="N63" i="1" l="1"/>
  <c r="G62" i="1"/>
  <c r="H63" i="1"/>
  <c r="L64" i="1" s="1"/>
  <c r="M63" i="1"/>
  <c r="G63" i="1" s="1"/>
  <c r="F63" i="1"/>
  <c r="E64" i="1"/>
  <c r="I44" i="1"/>
  <c r="P45" i="1"/>
  <c r="H64" i="1" l="1"/>
  <c r="L65" i="1" s="1"/>
  <c r="N64" i="1"/>
  <c r="M64" i="1" s="1"/>
  <c r="Q45" i="1"/>
  <c r="J45" i="1" s="1"/>
  <c r="O46" i="1" s="1"/>
  <c r="F64" i="1"/>
  <c r="E65" i="1"/>
  <c r="I45" i="1" l="1"/>
  <c r="G64" i="1"/>
  <c r="N65" i="1"/>
  <c r="M65" i="1" s="1"/>
  <c r="G65" i="1" s="1"/>
  <c r="H65" i="1"/>
  <c r="L66" i="1" s="1"/>
  <c r="P46" i="1"/>
  <c r="F65" i="1"/>
  <c r="E66" i="1"/>
  <c r="N66" i="1" l="1"/>
  <c r="M66" i="1" s="1"/>
  <c r="G66" i="1" s="1"/>
  <c r="H66" i="1"/>
  <c r="Q46" i="1"/>
  <c r="J46" i="1" s="1"/>
  <c r="O47" i="1" s="1"/>
  <c r="F66" i="1"/>
  <c r="E67" i="1"/>
  <c r="N67" i="1" l="1"/>
  <c r="L67" i="1"/>
  <c r="H67" i="1" s="1"/>
  <c r="L68" i="1" s="1"/>
  <c r="I46" i="1"/>
  <c r="P47" i="1"/>
  <c r="F67" i="1"/>
  <c r="E68" i="1"/>
  <c r="M67" i="1" l="1"/>
  <c r="G67" i="1" s="1"/>
  <c r="H68" i="1"/>
  <c r="L69" i="1" s="1"/>
  <c r="Q47" i="1"/>
  <c r="J47" i="1" s="1"/>
  <c r="O48" i="1" s="1"/>
  <c r="F68" i="1"/>
  <c r="E69" i="1"/>
  <c r="N68" i="1" l="1"/>
  <c r="M68" i="1" s="1"/>
  <c r="G68" i="1" s="1"/>
  <c r="I47" i="1"/>
  <c r="P48" i="1"/>
  <c r="H69" i="1"/>
  <c r="L70" i="1" s="1"/>
  <c r="F69" i="1"/>
  <c r="E70" i="1"/>
  <c r="N69" i="1" l="1"/>
  <c r="M69" i="1" s="1"/>
  <c r="N70" i="1" s="1"/>
  <c r="M70" i="1" s="1"/>
  <c r="G70" i="1" s="1"/>
  <c r="H70" i="1"/>
  <c r="L71" i="1" s="1"/>
  <c r="Q48" i="1"/>
  <c r="J48" i="1" s="1"/>
  <c r="O49" i="1" s="1"/>
  <c r="F70" i="1"/>
  <c r="E71" i="1"/>
  <c r="G69" i="1" l="1"/>
  <c r="H71" i="1"/>
  <c r="L72" i="1" s="1"/>
  <c r="P49" i="1"/>
  <c r="N71" i="1"/>
  <c r="M71" i="1" s="1"/>
  <c r="I48" i="1"/>
  <c r="E72" i="1"/>
  <c r="F71" i="1"/>
  <c r="N72" i="1" l="1"/>
  <c r="M72" i="1" s="1"/>
  <c r="G72" i="1" s="1"/>
  <c r="G71" i="1"/>
  <c r="Q49" i="1"/>
  <c r="J49" i="1" s="1"/>
  <c r="O50" i="1" s="1"/>
  <c r="F72" i="1"/>
  <c r="E73" i="1"/>
  <c r="H72" i="1"/>
  <c r="N73" i="1" l="1"/>
  <c r="E74" i="1"/>
  <c r="F73" i="1"/>
  <c r="L73" i="1"/>
  <c r="P50" i="1"/>
  <c r="I49" i="1"/>
  <c r="H73" i="1" l="1"/>
  <c r="L74" i="1" s="1"/>
  <c r="M73" i="1"/>
  <c r="Q50" i="1"/>
  <c r="J50" i="1" s="1"/>
  <c r="O51" i="1" s="1"/>
  <c r="F74" i="1"/>
  <c r="E75" i="1"/>
  <c r="N74" i="1" l="1"/>
  <c r="M74" i="1" s="1"/>
  <c r="G74" i="1" s="1"/>
  <c r="I50" i="1"/>
  <c r="H74" i="1"/>
  <c r="L75" i="1" s="1"/>
  <c r="P51" i="1"/>
  <c r="G73" i="1"/>
  <c r="F75" i="1"/>
  <c r="E76" i="1"/>
  <c r="N75" i="1" l="1"/>
  <c r="M75" i="1" s="1"/>
  <c r="Q51" i="1"/>
  <c r="J51" i="1" s="1"/>
  <c r="O52" i="1" s="1"/>
  <c r="F76" i="1"/>
  <c r="E77" i="1"/>
  <c r="F77" i="1" s="1"/>
  <c r="H75" i="1"/>
  <c r="L76" i="1" s="1"/>
  <c r="G75" i="1" l="1"/>
  <c r="N76" i="1"/>
  <c r="M76" i="1" s="1"/>
  <c r="P52" i="1"/>
  <c r="H76" i="1"/>
  <c r="L77" i="1" s="1"/>
  <c r="I51" i="1"/>
  <c r="N77" i="1" l="1"/>
  <c r="M77" i="1" s="1"/>
  <c r="G77" i="1" s="1"/>
  <c r="G76" i="1"/>
  <c r="H77" i="1"/>
  <c r="Q52" i="1"/>
  <c r="J52" i="1" s="1"/>
  <c r="O53" i="1" s="1"/>
  <c r="I52" i="1" l="1"/>
  <c r="P53" i="1"/>
  <c r="Q53" i="1" l="1"/>
  <c r="J53" i="1" s="1"/>
  <c r="O54" i="1" s="1"/>
  <c r="P54" i="1" l="1"/>
  <c r="I53" i="1"/>
  <c r="Q54" i="1" l="1"/>
  <c r="J54" i="1" s="1"/>
  <c r="O55" i="1" s="1"/>
  <c r="I54" i="1" l="1"/>
  <c r="P55" i="1"/>
  <c r="Q55" i="1" l="1"/>
  <c r="J55" i="1" s="1"/>
  <c r="O56" i="1" s="1"/>
  <c r="I55" i="1" l="1"/>
  <c r="P56" i="1"/>
  <c r="Q56" i="1" l="1"/>
  <c r="J56" i="1" s="1"/>
  <c r="O57" i="1" s="1"/>
  <c r="I56" i="1" l="1"/>
  <c r="P57" i="1"/>
  <c r="Q57" i="1" l="1"/>
  <c r="J57" i="1" s="1"/>
  <c r="O58" i="1" s="1"/>
  <c r="I57" i="1" l="1"/>
  <c r="P58" i="1"/>
  <c r="Q58" i="1" l="1"/>
  <c r="J58" i="1" s="1"/>
  <c r="O59" i="1" s="1"/>
  <c r="I58" i="1" l="1"/>
  <c r="P59" i="1"/>
  <c r="Q59" i="1" l="1"/>
  <c r="J59" i="1" s="1"/>
  <c r="O60" i="1" s="1"/>
  <c r="I59" i="1" l="1"/>
  <c r="P60" i="1"/>
  <c r="Q60" i="1" l="1"/>
  <c r="J60" i="1" s="1"/>
  <c r="O61" i="1" s="1"/>
  <c r="P61" i="1" l="1"/>
  <c r="I60" i="1"/>
  <c r="Q61" i="1" l="1"/>
  <c r="J61" i="1" s="1"/>
  <c r="O62" i="1" s="1"/>
  <c r="I61" i="1" l="1"/>
  <c r="P62" i="1"/>
  <c r="Q62" i="1" l="1"/>
  <c r="J62" i="1" s="1"/>
  <c r="O63" i="1" s="1"/>
  <c r="I62" i="1" l="1"/>
  <c r="P63" i="1"/>
  <c r="Q63" i="1" l="1"/>
  <c r="J63" i="1" s="1"/>
  <c r="O64" i="1" s="1"/>
  <c r="P64" i="1" l="1"/>
  <c r="I63" i="1"/>
  <c r="Q64" i="1" l="1"/>
  <c r="J64" i="1" s="1"/>
  <c r="O65" i="1" s="1"/>
  <c r="P65" i="1" l="1"/>
  <c r="I64" i="1"/>
  <c r="Q65" i="1" l="1"/>
  <c r="J65" i="1" s="1"/>
  <c r="O66" i="1" s="1"/>
  <c r="I65" i="1" l="1"/>
  <c r="P66" i="1"/>
  <c r="Q66" i="1" l="1"/>
  <c r="J66" i="1" s="1"/>
  <c r="O67" i="1" s="1"/>
  <c r="P67" i="1" l="1"/>
  <c r="I66" i="1"/>
  <c r="Q67" i="1" l="1"/>
  <c r="J67" i="1" s="1"/>
  <c r="O68" i="1" s="1"/>
  <c r="P68" i="1" l="1"/>
  <c r="I67" i="1"/>
  <c r="Q68" i="1" l="1"/>
  <c r="J68" i="1" s="1"/>
  <c r="O69" i="1" s="1"/>
  <c r="I68" i="1" l="1"/>
  <c r="P69" i="1"/>
  <c r="Q69" i="1" l="1"/>
  <c r="J69" i="1" s="1"/>
  <c r="O70" i="1" s="1"/>
  <c r="P70" i="1" l="1"/>
  <c r="I69" i="1"/>
  <c r="Q70" i="1" l="1"/>
  <c r="J70" i="1" s="1"/>
  <c r="O71" i="1" s="1"/>
  <c r="I70" i="1" l="1"/>
  <c r="P71" i="1"/>
  <c r="Q71" i="1" l="1"/>
  <c r="J71" i="1" s="1"/>
  <c r="O72" i="1" s="1"/>
  <c r="P72" i="1" l="1"/>
  <c r="I71" i="1"/>
  <c r="Q72" i="1" l="1"/>
  <c r="J72" i="1" s="1"/>
  <c r="O73" i="1" s="1"/>
  <c r="P73" i="1" l="1"/>
  <c r="I72" i="1"/>
  <c r="Q73" i="1" l="1"/>
  <c r="J73" i="1" s="1"/>
  <c r="O74" i="1" s="1"/>
  <c r="P74" i="1" l="1"/>
  <c r="I73" i="1"/>
  <c r="Q74" i="1" l="1"/>
  <c r="J74" i="1" s="1"/>
  <c r="O75" i="1" s="1"/>
  <c r="I74" i="1" l="1"/>
  <c r="P75" i="1"/>
  <c r="Q75" i="1" l="1"/>
  <c r="J75" i="1" s="1"/>
  <c r="O76" i="1" s="1"/>
  <c r="I75" i="1" l="1"/>
  <c r="P76" i="1"/>
  <c r="Q76" i="1" l="1"/>
  <c r="J76" i="1" s="1"/>
  <c r="O77" i="1" s="1"/>
  <c r="I76" i="1" l="1"/>
  <c r="P77" i="1"/>
  <c r="Q77" i="1" l="1"/>
  <c r="J77" i="1" s="1"/>
  <c r="I77" i="1" l="1"/>
</calcChain>
</file>

<file path=xl/comments1.xml><?xml version="1.0" encoding="utf-8"?>
<comments xmlns="http://schemas.openxmlformats.org/spreadsheetml/2006/main">
  <authors>
    <author>Jonatan Margalit</author>
  </authors>
  <commentList>
    <comment ref="A3" authorId="0">
      <text>
        <r>
          <rPr>
            <sz val="9"/>
            <color indexed="81"/>
            <rFont val="Tahoma"/>
            <family val="2"/>
          </rPr>
          <t>Hvis der ønskes at bruge et normalfordelt tilfældigt årligt afkast.</t>
        </r>
      </text>
    </comment>
    <comment ref="A4" authorId="0">
      <text>
        <r>
          <rPr>
            <sz val="9"/>
            <color indexed="81"/>
            <rFont val="Tahoma"/>
            <family val="2"/>
          </rPr>
          <t xml:space="preserve">Hvis volatilitet&gt;0:
Sæt til 0 for at fastfryse reelle afkast værdierne. Ellers bliver de ændret hver gang arket opdateres.
Bare tryk OK til advarelsen om cirkulær reference. </t>
        </r>
      </text>
    </comment>
    <comment ref="A10" authorId="0">
      <text>
        <r>
          <rPr>
            <sz val="9"/>
            <color indexed="81"/>
            <rFont val="Tahoma"/>
            <family val="2"/>
          </rPr>
          <t>1: en gang om året
2: pr. halve år
4: pr. kvartal
12: pr. måned</t>
        </r>
      </text>
    </comment>
    <comment ref="I14" authorId="0">
      <text>
        <r>
          <rPr>
            <sz val="9"/>
            <color indexed="81"/>
            <rFont val="Tahoma"/>
            <charset val="1"/>
          </rPr>
          <t xml:space="preserve">Procent af det gns. årligt akast som fås som udbytte
</t>
        </r>
      </text>
    </comment>
    <comment ref="G16" authorId="0">
      <text>
        <r>
          <rPr>
            <sz val="9"/>
            <color indexed="81"/>
            <rFont val="Tahoma"/>
            <family val="2"/>
          </rPr>
          <t>Det årlige beløb man har til rådighed ved metode 1</t>
        </r>
      </text>
    </comment>
    <comment ref="I16" authorId="0">
      <text>
        <r>
          <rPr>
            <sz val="9"/>
            <color indexed="81"/>
            <rFont val="Tahoma"/>
            <family val="2"/>
          </rPr>
          <t>Det årlige beløb man har til rådighed ved metode 2</t>
        </r>
      </text>
    </comment>
  </commentList>
</comments>
</file>

<file path=xl/sharedStrings.xml><?xml version="1.0" encoding="utf-8"?>
<sst xmlns="http://schemas.openxmlformats.org/spreadsheetml/2006/main" count="55" uniqueCount="41">
  <si>
    <t>træk efter skat</t>
  </si>
  <si>
    <t>DKK</t>
  </si>
  <si>
    <t>#</t>
  </si>
  <si>
    <t>Data</t>
  </si>
  <si>
    <t>%</t>
  </si>
  <si>
    <t>udbytte efter skat</t>
  </si>
  <si>
    <t>-</t>
  </si>
  <si>
    <t>Volatilitet</t>
  </si>
  <si>
    <t>Gns. årligt afkast</t>
  </si>
  <si>
    <t>Opdater i skema 0/1</t>
  </si>
  <si>
    <t>Start beløb</t>
  </si>
  <si>
    <t>Opsparing pr. md.</t>
  </si>
  <si>
    <t>Investeringer / år</t>
  </si>
  <si>
    <t>Skattegrænse</t>
  </si>
  <si>
    <t>Skat under grænse</t>
  </si>
  <si>
    <t>Skat over grænse</t>
  </si>
  <si>
    <t>Farvel chef</t>
  </si>
  <si>
    <t>Udbytte</t>
  </si>
  <si>
    <t>Træk %</t>
  </si>
  <si>
    <t>Forøg skattegrænse / år</t>
  </si>
  <si>
    <t>Forøg opsparing / år</t>
  </si>
  <si>
    <t>Antal år med opsparing</t>
  </si>
  <si>
    <t>Ultimo år</t>
  </si>
  <si>
    <t>Indskud</t>
  </si>
  <si>
    <t>Akk. indskud</t>
  </si>
  <si>
    <t>Skattefri værdi</t>
  </si>
  <si>
    <t>Likvidation
efter skat</t>
  </si>
  <si>
    <t>Portefølje</t>
  </si>
  <si>
    <t>Porteføle efter 
skat af udbytte</t>
  </si>
  <si>
    <t>indskud
/gevinst</t>
  </si>
  <si>
    <t>Træk før skat</t>
  </si>
  <si>
    <t>Skattepligtig
 gevinst</t>
  </si>
  <si>
    <t>Portefølje 
før skat</t>
  </si>
  <si>
    <t>Udbytte før skat</t>
  </si>
  <si>
    <t>Skat af udbytte</t>
  </si>
  <si>
    <t>tidlig pension</t>
  </si>
  <si>
    <t>/ økonomisk</t>
  </si>
  <si>
    <t>uafhængighed</t>
  </si>
  <si>
    <t>Metode 1</t>
  </si>
  <si>
    <t>Metode 2</t>
  </si>
  <si>
    <t>Reelle afkast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</si>
</sst>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\ &quot;DKK&quot;;[Red]\-#,##0\ &quot;DKK&quot;"/>
    <numFmt numFmtId="165" formatCode="_-* #,##0.00\ _D_K_K_-;\-* #,##0.00\ _D_K_K_-;_-* &quot;-&quot;??\ _D_K_K_-;_-@_-"/>
    <numFmt numFmtId="166" formatCode="#,##0.00\ &quot;DKK&quot;"/>
    <numFmt numFmtId="167" formatCode="#,##0\ &quot;DKK&quot;"/>
    <numFmt numFmtId="168" formatCode="#,##0_ ;\-#,##0\ "/>
    <numFmt numFmtId="169" formatCode="#,##0.000_ ;\-#,##0.000\ "/>
    <numFmt numFmtId="170" formatCode="#,##0_ ;[Red]\-#,##0\ "/>
    <numFmt numFmtId="171" formatCode="0__\å\r"/>
    <numFmt numFmtId="172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Arial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0.24994659260841701"/>
      </bottom>
      <diagonal/>
    </border>
    <border>
      <left style="thin">
        <color auto="1"/>
      </left>
      <right style="thin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auto="1"/>
      </right>
      <top style="thin">
        <color theme="2" tint="-0.2499465926084170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9" fontId="0" fillId="0" borderId="0" xfId="2" applyFont="1"/>
    <xf numFmtId="166" fontId="0" fillId="0" borderId="0" xfId="0" applyNumberFormat="1"/>
    <xf numFmtId="167" fontId="0" fillId="0" borderId="0" xfId="0" applyNumberFormat="1"/>
    <xf numFmtId="164" fontId="0" fillId="0" borderId="0" xfId="0" applyNumberFormat="1"/>
    <xf numFmtId="2" fontId="0" fillId="0" borderId="0" xfId="0" applyNumberFormat="1"/>
    <xf numFmtId="168" fontId="0" fillId="0" borderId="0" xfId="1" applyNumberFormat="1" applyFont="1"/>
    <xf numFmtId="0" fontId="0" fillId="5" borderId="2" xfId="0" applyNumberFormat="1" applyFill="1" applyBorder="1" applyAlignment="1">
      <alignment horizontal="center"/>
    </xf>
    <xf numFmtId="0" fontId="0" fillId="5" borderId="2" xfId="0" quotePrefix="1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NumberFormat="1" applyFill="1" applyBorder="1" applyAlignment="1">
      <alignment horizontal="center"/>
    </xf>
    <xf numFmtId="0" fontId="0" fillId="2" borderId="3" xfId="0" applyFill="1" applyBorder="1"/>
    <xf numFmtId="9" fontId="2" fillId="2" borderId="3" xfId="2" applyFont="1" applyFill="1" applyBorder="1"/>
    <xf numFmtId="3" fontId="0" fillId="2" borderId="3" xfId="0" applyNumberFormat="1" applyFill="1" applyBorder="1"/>
    <xf numFmtId="170" fontId="0" fillId="4" borderId="3" xfId="0" applyNumberFormat="1" applyFill="1" applyBorder="1"/>
    <xf numFmtId="3" fontId="0" fillId="3" borderId="3" xfId="0" applyNumberFormat="1" applyFill="1" applyBorder="1"/>
    <xf numFmtId="168" fontId="0" fillId="5" borderId="3" xfId="1" applyNumberFormat="1" applyFont="1" applyFill="1" applyBorder="1"/>
    <xf numFmtId="169" fontId="0" fillId="5" borderId="3" xfId="1" applyNumberFormat="1" applyFont="1" applyFill="1" applyBorder="1"/>
    <xf numFmtId="3" fontId="0" fillId="5" borderId="3" xfId="0" applyNumberFormat="1" applyFill="1" applyBorder="1"/>
    <xf numFmtId="0" fontId="0" fillId="2" borderId="4" xfId="0" applyFill="1" applyBorder="1"/>
    <xf numFmtId="9" fontId="2" fillId="2" borderId="4" xfId="2" applyFont="1" applyFill="1" applyBorder="1"/>
    <xf numFmtId="3" fontId="0" fillId="2" borderId="4" xfId="0" applyNumberFormat="1" applyFill="1" applyBorder="1"/>
    <xf numFmtId="170" fontId="0" fillId="4" borderId="4" xfId="0" applyNumberFormat="1" applyFill="1" applyBorder="1"/>
    <xf numFmtId="3" fontId="0" fillId="3" borderId="4" xfId="0" applyNumberFormat="1" applyFill="1" applyBorder="1"/>
    <xf numFmtId="168" fontId="0" fillId="5" borderId="4" xfId="1" applyNumberFormat="1" applyFont="1" applyFill="1" applyBorder="1"/>
    <xf numFmtId="169" fontId="0" fillId="5" borderId="4" xfId="1" applyNumberFormat="1" applyFont="1" applyFill="1" applyBorder="1"/>
    <xf numFmtId="3" fontId="0" fillId="5" borderId="4" xfId="0" applyNumberFormat="1" applyFill="1" applyBorder="1"/>
    <xf numFmtId="0" fontId="0" fillId="2" borderId="5" xfId="0" applyFill="1" applyBorder="1"/>
    <xf numFmtId="9" fontId="2" fillId="2" borderId="5" xfId="2" applyFont="1" applyFill="1" applyBorder="1"/>
    <xf numFmtId="3" fontId="0" fillId="2" borderId="5" xfId="0" applyNumberFormat="1" applyFill="1" applyBorder="1"/>
    <xf numFmtId="170" fontId="0" fillId="4" borderId="5" xfId="0" applyNumberFormat="1" applyFill="1" applyBorder="1"/>
    <xf numFmtId="3" fontId="0" fillId="3" borderId="5" xfId="0" applyNumberFormat="1" applyFill="1" applyBorder="1"/>
    <xf numFmtId="168" fontId="0" fillId="5" borderId="5" xfId="1" applyNumberFormat="1" applyFont="1" applyFill="1" applyBorder="1"/>
    <xf numFmtId="169" fontId="0" fillId="5" borderId="5" xfId="1" applyNumberFormat="1" applyFont="1" applyFill="1" applyBorder="1"/>
    <xf numFmtId="3" fontId="0" fillId="5" borderId="5" xfId="0" applyNumberFormat="1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3" borderId="7" xfId="0" applyFill="1" applyBorder="1"/>
    <xf numFmtId="0" fontId="0" fillId="4" borderId="7" xfId="0" applyFill="1" applyBorder="1"/>
    <xf numFmtId="9" fontId="0" fillId="0" borderId="0" xfId="0" applyNumberFormat="1"/>
    <xf numFmtId="0" fontId="0" fillId="7" borderId="9" xfId="0" applyFill="1" applyBorder="1"/>
    <xf numFmtId="0" fontId="0" fillId="7" borderId="11" xfId="0" applyFill="1" applyBorder="1"/>
    <xf numFmtId="0" fontId="0" fillId="7" borderId="15" xfId="0" applyFill="1" applyBorder="1"/>
    <xf numFmtId="0" fontId="0" fillId="7" borderId="17" xfId="0" applyFill="1" applyBorder="1"/>
    <xf numFmtId="9" fontId="0" fillId="0" borderId="18" xfId="2" applyFont="1" applyBorder="1"/>
    <xf numFmtId="0" fontId="0" fillId="7" borderId="19" xfId="0" applyFill="1" applyBorder="1"/>
    <xf numFmtId="0" fontId="0" fillId="0" borderId="20" xfId="2" applyNumberFormat="1" applyFont="1" applyBorder="1"/>
    <xf numFmtId="167" fontId="0" fillId="0" borderId="16" xfId="0" applyNumberFormat="1" applyBorder="1"/>
    <xf numFmtId="167" fontId="0" fillId="0" borderId="18" xfId="0" quotePrefix="1" applyNumberFormat="1" applyBorder="1"/>
    <xf numFmtId="0" fontId="0" fillId="0" borderId="18" xfId="0" quotePrefix="1" applyNumberFormat="1" applyBorder="1"/>
    <xf numFmtId="0" fontId="0" fillId="0" borderId="20" xfId="0" quotePrefix="1" applyNumberFormat="1" applyBorder="1"/>
    <xf numFmtId="9" fontId="0" fillId="0" borderId="20" xfId="2" applyFont="1" applyBorder="1"/>
    <xf numFmtId="9" fontId="0" fillId="8" borderId="8" xfId="2" applyFont="1" applyFill="1" applyBorder="1"/>
    <xf numFmtId="166" fontId="0" fillId="7" borderId="13" xfId="0" applyNumberFormat="1" applyFill="1" applyBorder="1"/>
    <xf numFmtId="171" fontId="0" fillId="0" borderId="10" xfId="0" quotePrefix="1" applyNumberFormat="1" applyBorder="1"/>
    <xf numFmtId="0" fontId="0" fillId="7" borderId="12" xfId="0" applyFill="1" applyBorder="1"/>
    <xf numFmtId="0" fontId="0" fillId="7" borderId="14" xfId="0" applyFill="1" applyBorder="1"/>
    <xf numFmtId="172" fontId="0" fillId="0" borderId="18" xfId="2" applyNumberFormat="1" applyFont="1" applyBorder="1"/>
    <xf numFmtId="172" fontId="0" fillId="0" borderId="16" xfId="2" applyNumberFormat="1" applyFont="1" applyBorder="1"/>
    <xf numFmtId="172" fontId="0" fillId="0" borderId="18" xfId="2" quotePrefix="1" applyNumberFormat="1" applyFont="1" applyBorder="1"/>
    <xf numFmtId="0" fontId="0" fillId="0" borderId="6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</xdr:colOff>
      <xdr:row>7</xdr:row>
      <xdr:rowOff>34774</xdr:rowOff>
    </xdr:from>
    <xdr:to>
      <xdr:col>3</xdr:col>
      <xdr:colOff>1280584</xdr:colOff>
      <xdr:row>12</xdr:row>
      <xdr:rowOff>154785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1442357"/>
          <a:ext cx="1132418" cy="1125428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2:T135"/>
  <sheetViews>
    <sheetView tabSelected="1" zoomScale="90" zoomScaleNormal="90" zoomScalePageLayoutView="90" workbookViewId="0">
      <selection activeCell="G7" sqref="G7"/>
    </sheetView>
  </sheetViews>
  <sheetFormatPr defaultColWidth="11" defaultRowHeight="15.75" x14ac:dyDescent="0.25"/>
  <cols>
    <col min="1" max="1" width="19.875" customWidth="1"/>
    <col min="2" max="3" width="14" customWidth="1"/>
    <col min="4" max="4" width="20.5" customWidth="1"/>
    <col min="5" max="5" width="13.375" customWidth="1"/>
    <col min="6" max="6" width="12.125" customWidth="1"/>
    <col min="7" max="7" width="17.125" customWidth="1"/>
    <col min="8" max="8" width="15.5" bestFit="1" customWidth="1"/>
    <col min="9" max="9" width="16.5" bestFit="1" customWidth="1"/>
    <col min="10" max="10" width="15.125" customWidth="1"/>
    <col min="11" max="11" width="15.875" customWidth="1"/>
    <col min="12" max="13" width="15.125" bestFit="1" customWidth="1"/>
    <col min="14" max="14" width="11" bestFit="1" customWidth="1"/>
    <col min="15" max="15" width="12.125" bestFit="1" customWidth="1"/>
    <col min="16" max="16" width="14.5" customWidth="1"/>
    <col min="17" max="17" width="13.375" bestFit="1" customWidth="1"/>
    <col min="18" max="18" width="14.5" customWidth="1"/>
  </cols>
  <sheetData>
    <row r="2" spans="1:17" x14ac:dyDescent="0.25">
      <c r="A2" s="44" t="s">
        <v>8</v>
      </c>
      <c r="B2" s="60">
        <v>7.0000000000000007E-2</v>
      </c>
      <c r="D2" s="44" t="s">
        <v>13</v>
      </c>
      <c r="E2" s="49">
        <f>2*49900</f>
        <v>99800</v>
      </c>
    </row>
    <row r="3" spans="1:17" x14ac:dyDescent="0.25">
      <c r="A3" s="45" t="s">
        <v>7</v>
      </c>
      <c r="B3" s="59">
        <v>0</v>
      </c>
      <c r="D3" s="45" t="s">
        <v>19</v>
      </c>
      <c r="E3" s="59">
        <v>1.4E-2</v>
      </c>
    </row>
    <row r="4" spans="1:17" x14ac:dyDescent="0.25">
      <c r="A4" s="47" t="s">
        <v>9</v>
      </c>
      <c r="B4" s="48">
        <v>1</v>
      </c>
      <c r="D4" s="45" t="s">
        <v>14</v>
      </c>
      <c r="E4" s="46">
        <v>0.27</v>
      </c>
    </row>
    <row r="5" spans="1:17" x14ac:dyDescent="0.25">
      <c r="B5" s="1"/>
      <c r="D5" s="47" t="s">
        <v>15</v>
      </c>
      <c r="E5" s="53">
        <v>0.42</v>
      </c>
    </row>
    <row r="6" spans="1:17" x14ac:dyDescent="0.25">
      <c r="A6" s="44" t="s">
        <v>10</v>
      </c>
      <c r="B6" s="49">
        <v>0</v>
      </c>
    </row>
    <row r="7" spans="1:17" x14ac:dyDescent="0.25">
      <c r="A7" s="45" t="s">
        <v>11</v>
      </c>
      <c r="B7" s="50">
        <v>20000</v>
      </c>
      <c r="D7" s="42" t="s">
        <v>16</v>
      </c>
      <c r="E7" s="56">
        <v>10</v>
      </c>
      <c r="G7" s="1"/>
    </row>
    <row r="8" spans="1:17" x14ac:dyDescent="0.25">
      <c r="A8" s="45" t="s">
        <v>20</v>
      </c>
      <c r="B8" s="61">
        <v>0</v>
      </c>
      <c r="D8" s="43"/>
      <c r="E8" s="57"/>
    </row>
    <row r="9" spans="1:17" x14ac:dyDescent="0.25">
      <c r="A9" s="45" t="s">
        <v>21</v>
      </c>
      <c r="B9" s="51">
        <v>10</v>
      </c>
      <c r="D9" s="43"/>
      <c r="E9" s="57" t="s">
        <v>35</v>
      </c>
    </row>
    <row r="10" spans="1:17" x14ac:dyDescent="0.25">
      <c r="A10" s="47" t="s">
        <v>12</v>
      </c>
      <c r="B10" s="52">
        <v>4</v>
      </c>
      <c r="D10" s="43"/>
      <c r="E10" s="57" t="s">
        <v>36</v>
      </c>
    </row>
    <row r="11" spans="1:17" x14ac:dyDescent="0.25">
      <c r="D11" s="43"/>
      <c r="E11" s="57" t="s">
        <v>37</v>
      </c>
    </row>
    <row r="12" spans="1:17" x14ac:dyDescent="0.25">
      <c r="D12" s="43"/>
      <c r="E12" s="57"/>
    </row>
    <row r="13" spans="1:17" x14ac:dyDescent="0.25">
      <c r="D13" s="55"/>
      <c r="E13" s="58"/>
      <c r="G13" t="s">
        <v>38</v>
      </c>
      <c r="I13" t="s">
        <v>39</v>
      </c>
    </row>
    <row r="14" spans="1:17" x14ac:dyDescent="0.25">
      <c r="D14" s="2"/>
      <c r="G14" s="40" t="s">
        <v>18</v>
      </c>
      <c r="H14" s="54">
        <v>0.04</v>
      </c>
      <c r="I14" s="39" t="s">
        <v>17</v>
      </c>
      <c r="J14" s="54">
        <v>0.04</v>
      </c>
    </row>
    <row r="15" spans="1:17" x14ac:dyDescent="0.25">
      <c r="D15" s="2"/>
      <c r="K15" s="62" t="s">
        <v>3</v>
      </c>
      <c r="L15" s="62"/>
      <c r="M15" s="62"/>
      <c r="N15" s="62"/>
      <c r="O15" s="62"/>
      <c r="P15" s="62"/>
      <c r="Q15" s="62"/>
    </row>
    <row r="16" spans="1:17" ht="31.5" x14ac:dyDescent="0.25">
      <c r="A16" s="35" t="s">
        <v>22</v>
      </c>
      <c r="B16" s="35" t="s">
        <v>40</v>
      </c>
      <c r="C16" s="35" t="s">
        <v>23</v>
      </c>
      <c r="D16" s="35" t="s">
        <v>24</v>
      </c>
      <c r="E16" s="35" t="s">
        <v>25</v>
      </c>
      <c r="F16" s="36" t="s">
        <v>26</v>
      </c>
      <c r="G16" s="35" t="s">
        <v>0</v>
      </c>
      <c r="H16" s="35" t="s">
        <v>27</v>
      </c>
      <c r="I16" s="35" t="s">
        <v>5</v>
      </c>
      <c r="J16" s="36" t="s">
        <v>28</v>
      </c>
      <c r="K16" s="37" t="s">
        <v>13</v>
      </c>
      <c r="L16" s="37" t="s">
        <v>30</v>
      </c>
      <c r="M16" s="38" t="s">
        <v>31</v>
      </c>
      <c r="N16" s="38" t="s">
        <v>29</v>
      </c>
      <c r="O16" s="38" t="s">
        <v>32</v>
      </c>
      <c r="P16" s="37" t="s">
        <v>33</v>
      </c>
      <c r="Q16" s="37" t="s">
        <v>34</v>
      </c>
    </row>
    <row r="17" spans="1:20" x14ac:dyDescent="0.25">
      <c r="A17" s="9" t="s">
        <v>2</v>
      </c>
      <c r="B17" s="9" t="s">
        <v>4</v>
      </c>
      <c r="C17" s="10" t="s">
        <v>1</v>
      </c>
      <c r="D17" s="10" t="s">
        <v>1</v>
      </c>
      <c r="E17" s="10" t="s">
        <v>1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7" t="s">
        <v>1</v>
      </c>
      <c r="L17" s="7" t="s">
        <v>1</v>
      </c>
      <c r="M17" s="7" t="s">
        <v>1</v>
      </c>
      <c r="N17" s="8" t="s">
        <v>6</v>
      </c>
      <c r="O17" s="7" t="s">
        <v>1</v>
      </c>
      <c r="P17" s="7" t="s">
        <v>1</v>
      </c>
      <c r="Q17" s="7" t="s">
        <v>1</v>
      </c>
    </row>
    <row r="18" spans="1:20" x14ac:dyDescent="0.25">
      <c r="A18" s="11">
        <v>1</v>
      </c>
      <c r="B18" s="12">
        <f t="shared" ref="B18:B49" ca="1" si="0">IF($B$4=1,IF($B$3=0,$B$2,NORMINV(RAND(),$B$2,$B$3)),B18)</f>
        <v>7.0000000000000007E-2</v>
      </c>
      <c r="C18" s="13">
        <f>$B$7*12+B6</f>
        <v>240000</v>
      </c>
      <c r="D18" s="13">
        <f>C18</f>
        <v>240000</v>
      </c>
      <c r="E18" s="13">
        <f ca="1">C18-B6+12*B7/B10*(B18)*(1/2+B10/2)+B6*(1+B18)</f>
        <v>250500</v>
      </c>
      <c r="F18" s="13">
        <f t="shared" ref="F18:F49" ca="1" si="1">IF(E18-D18&lt;0,E18,E18-MIN((E18-D18),K18)*$E$4-MAX(E18-D18-K18,0)*$E$5)</f>
        <v>247665</v>
      </c>
      <c r="G18" s="14" t="str">
        <f t="shared" ref="G18:G49" si="2">IF(L18="","",L18-MIN(K18,M18)*$E$4-MAX(M18-K18,0)*$E$5)</f>
        <v/>
      </c>
      <c r="H18" s="14" t="str">
        <f>IF(L18="","",IF(A18=$E$7+1,FV(B18,1,0,-E17+L18,1),FV(B18,1,0,-M17+L18,1)))</f>
        <v/>
      </c>
      <c r="I18" s="15" t="str">
        <f t="shared" ref="I18:I49" si="3">IF(A18&gt;$E$7,P18-Q18,"")</f>
        <v/>
      </c>
      <c r="J18" s="15">
        <f ca="1">E18-Q18</f>
        <v>248880</v>
      </c>
      <c r="K18" s="16">
        <f t="shared" ref="K18:K49" si="4">$E$2*(1+$E$3)^(A18-1)</f>
        <v>99800</v>
      </c>
      <c r="L18" s="16" t="str">
        <f>IF(A18&gt;$E$7,$H$14*MIN(E17,M17),"")</f>
        <v/>
      </c>
      <c r="M18" s="16" t="str">
        <f t="shared" ref="M18:M32" si="5">IF(L18="","",L18*(1-N18))</f>
        <v/>
      </c>
      <c r="N18" s="17" t="str">
        <f t="shared" ref="N18:N49" si="6">IF(A18&gt;$E$7,IF(L17="",D17/E17,(D17-(L17-M17))/H17),"")</f>
        <v/>
      </c>
      <c r="O18" s="16">
        <f ca="1">E18</f>
        <v>250500</v>
      </c>
      <c r="P18" s="18">
        <f ca="1">(O18-D18)*$J$14/B18</f>
        <v>5999.9999999999991</v>
      </c>
      <c r="Q18" s="18">
        <f t="shared" ref="Q18:Q49" ca="1" si="7">MIN(K18,P18)*$E$4+MAX(P18-K18,0)*$E$5</f>
        <v>1619.9999999999998</v>
      </c>
      <c r="S18" s="4"/>
      <c r="T18" s="4"/>
    </row>
    <row r="19" spans="1:20" x14ac:dyDescent="0.25">
      <c r="A19" s="19">
        <v>2</v>
      </c>
      <c r="B19" s="20">
        <f t="shared" ca="1" si="0"/>
        <v>7.0000000000000007E-2</v>
      </c>
      <c r="C19" s="21">
        <f t="shared" ref="C19:C50" si="8">IF(A19&lt;=$B$9,12*$B$7*(1+$B$8)^(A19-1),0)</f>
        <v>240000</v>
      </c>
      <c r="D19" s="21">
        <f>C19+D18</f>
        <v>480000</v>
      </c>
      <c r="E19" s="21">
        <f t="shared" ref="E19:E50" ca="1" si="9">C19+C19/$B$10*(B19)*(1/2+$B$10/2)+E18*(1+B19)</f>
        <v>518535</v>
      </c>
      <c r="F19" s="21">
        <f t="shared" ca="1" si="1"/>
        <v>508130.55</v>
      </c>
      <c r="G19" s="22" t="str">
        <f t="shared" si="2"/>
        <v/>
      </c>
      <c r="H19" s="22" t="str">
        <f t="shared" ref="H19:H50" si="10">IF(L19="","",IF(A19=$E$7+1,FV(B19,1,0,-E18+L19,1),FV(B19,1,0,-H18+L19,1)))</f>
        <v/>
      </c>
      <c r="I19" s="23" t="str">
        <f t="shared" si="3"/>
        <v/>
      </c>
      <c r="J19" s="23">
        <f t="shared" ref="J19:J50" ca="1" si="11">O19-Q19</f>
        <v>512493.69600000005</v>
      </c>
      <c r="K19" s="24">
        <f t="shared" si="4"/>
        <v>101197.2</v>
      </c>
      <c r="L19" s="24" t="str">
        <f t="shared" ref="L19:L50" si="12">IF(A19&gt;$E$7,$H$14*MIN(E18,H18),"")</f>
        <v/>
      </c>
      <c r="M19" s="24" t="str">
        <f t="shared" si="5"/>
        <v/>
      </c>
      <c r="N19" s="25" t="str">
        <f t="shared" si="6"/>
        <v/>
      </c>
      <c r="O19" s="24">
        <f t="shared" ref="O19:O50" ca="1" si="13">C19+C19/$B$10*(B19)*(1/2+$B$10/2)+J18*(1+B19-IF(A19&gt;$E$7,$J$14,0))</f>
        <v>516801.60000000003</v>
      </c>
      <c r="P19" s="26">
        <f t="shared" ref="P19:P50" ca="1" si="14">IF(A19&gt;$E$7,O19*$J$14,(O19-J18-C19)*$J$14/B19)</f>
        <v>15955.200000000019</v>
      </c>
      <c r="Q19" s="26">
        <f t="shared" ca="1" si="7"/>
        <v>4307.904000000005</v>
      </c>
      <c r="S19" s="4"/>
      <c r="T19" s="4"/>
    </row>
    <row r="20" spans="1:20" x14ac:dyDescent="0.25">
      <c r="A20" s="19">
        <v>3</v>
      </c>
      <c r="B20" s="20">
        <f t="shared" ca="1" si="0"/>
        <v>7.0000000000000007E-2</v>
      </c>
      <c r="C20" s="21">
        <f t="shared" si="8"/>
        <v>240000</v>
      </c>
      <c r="D20" s="21">
        <f t="shared" ref="D20:D77" si="15">C20+D19</f>
        <v>720000</v>
      </c>
      <c r="E20" s="21">
        <f t="shared" ca="1" si="9"/>
        <v>805332.45000000007</v>
      </c>
      <c r="F20" s="21">
        <f t="shared" ca="1" si="1"/>
        <v>782292.68850000005</v>
      </c>
      <c r="G20" s="22" t="str">
        <f t="shared" si="2"/>
        <v/>
      </c>
      <c r="H20" s="22" t="str">
        <f t="shared" si="10"/>
        <v/>
      </c>
      <c r="I20" s="23" t="str">
        <f t="shared" si="3"/>
        <v/>
      </c>
      <c r="J20" s="23">
        <f t="shared" ca="1" si="11"/>
        <v>791713.32280320011</v>
      </c>
      <c r="K20" s="24">
        <f t="shared" si="4"/>
        <v>102613.96080000002</v>
      </c>
      <c r="L20" s="24" t="str">
        <f t="shared" si="12"/>
        <v/>
      </c>
      <c r="M20" s="24" t="str">
        <f t="shared" si="5"/>
        <v/>
      </c>
      <c r="N20" s="25" t="str">
        <f t="shared" si="6"/>
        <v/>
      </c>
      <c r="O20" s="24">
        <f t="shared" ca="1" si="13"/>
        <v>798868.25472000008</v>
      </c>
      <c r="P20" s="26">
        <f t="shared" ca="1" si="14"/>
        <v>26499.747840000015</v>
      </c>
      <c r="Q20" s="26">
        <f t="shared" ca="1" si="7"/>
        <v>7154.9319168000047</v>
      </c>
      <c r="S20" s="4"/>
      <c r="T20" s="4"/>
    </row>
    <row r="21" spans="1:20" x14ac:dyDescent="0.25">
      <c r="A21" s="19">
        <v>4</v>
      </c>
      <c r="B21" s="20">
        <f t="shared" ca="1" si="0"/>
        <v>7.0000000000000007E-2</v>
      </c>
      <c r="C21" s="21">
        <f t="shared" si="8"/>
        <v>240000</v>
      </c>
      <c r="D21" s="21">
        <f t="shared" si="15"/>
        <v>960000</v>
      </c>
      <c r="E21" s="21">
        <f t="shared" ca="1" si="9"/>
        <v>1112205.7215</v>
      </c>
      <c r="F21" s="21">
        <f t="shared" ca="1" si="1"/>
        <v>1063886.9019076801</v>
      </c>
      <c r="G21" s="22" t="str">
        <f t="shared" si="2"/>
        <v/>
      </c>
      <c r="H21" s="22" t="str">
        <f t="shared" si="10"/>
        <v/>
      </c>
      <c r="I21" s="23" t="str">
        <f t="shared" si="3"/>
        <v/>
      </c>
      <c r="J21" s="23">
        <f t="shared" ca="1" si="11"/>
        <v>1087462.7515131496</v>
      </c>
      <c r="K21" s="24">
        <f t="shared" si="4"/>
        <v>104050.55625120002</v>
      </c>
      <c r="L21" s="24" t="str">
        <f t="shared" si="12"/>
        <v/>
      </c>
      <c r="M21" s="24" t="str">
        <f t="shared" si="5"/>
        <v/>
      </c>
      <c r="N21" s="25" t="str">
        <f t="shared" si="6"/>
        <v/>
      </c>
      <c r="O21" s="24">
        <f t="shared" ca="1" si="13"/>
        <v>1097633.2553994241</v>
      </c>
      <c r="P21" s="26">
        <f t="shared" ca="1" si="14"/>
        <v>37668.532912128001</v>
      </c>
      <c r="Q21" s="26">
        <f t="shared" ca="1" si="7"/>
        <v>10170.503886274561</v>
      </c>
      <c r="S21" s="4"/>
      <c r="T21" s="4"/>
    </row>
    <row r="22" spans="1:20" x14ac:dyDescent="0.25">
      <c r="A22" s="19">
        <v>5</v>
      </c>
      <c r="B22" s="20">
        <f t="shared" ca="1" si="0"/>
        <v>7.0000000000000007E-2</v>
      </c>
      <c r="C22" s="21">
        <f t="shared" si="8"/>
        <v>240000</v>
      </c>
      <c r="D22" s="21">
        <f t="shared" si="15"/>
        <v>1200000</v>
      </c>
      <c r="E22" s="21">
        <f t="shared" ca="1" si="9"/>
        <v>1440560.122005</v>
      </c>
      <c r="F22" s="21">
        <f t="shared" ca="1" si="1"/>
        <v>1355350.9603687075</v>
      </c>
      <c r="G22" s="22" t="str">
        <f t="shared" si="2"/>
        <v/>
      </c>
      <c r="H22" s="22" t="str">
        <f t="shared" si="10"/>
        <v/>
      </c>
      <c r="I22" s="23" t="str">
        <f t="shared" si="3"/>
        <v/>
      </c>
      <c r="J22" s="23">
        <f t="shared" ca="1" si="11"/>
        <v>1400720.5464027282</v>
      </c>
      <c r="K22" s="24">
        <f t="shared" si="4"/>
        <v>105507.26403871682</v>
      </c>
      <c r="L22" s="24" t="str">
        <f t="shared" si="12"/>
        <v/>
      </c>
      <c r="M22" s="24" t="str">
        <f t="shared" si="5"/>
        <v/>
      </c>
      <c r="N22" s="25" t="str">
        <f t="shared" si="6"/>
        <v/>
      </c>
      <c r="O22" s="24">
        <f t="shared" ca="1" si="13"/>
        <v>1414085.1441190701</v>
      </c>
      <c r="P22" s="26">
        <f t="shared" ca="1" si="14"/>
        <v>49498.51006052603</v>
      </c>
      <c r="Q22" s="26">
        <f t="shared" ca="1" si="7"/>
        <v>13364.597716342028</v>
      </c>
      <c r="S22" s="4"/>
      <c r="T22" s="4"/>
    </row>
    <row r="23" spans="1:20" x14ac:dyDescent="0.25">
      <c r="A23" s="19">
        <v>6</v>
      </c>
      <c r="B23" s="20">
        <f t="shared" ca="1" si="0"/>
        <v>7.0000000000000007E-2</v>
      </c>
      <c r="C23" s="21">
        <f t="shared" si="8"/>
        <v>240000</v>
      </c>
      <c r="D23" s="21">
        <f t="shared" si="15"/>
        <v>1440000</v>
      </c>
      <c r="E23" s="21">
        <f t="shared" ca="1" si="9"/>
        <v>1791899.3305453502</v>
      </c>
      <c r="F23" s="21">
        <f t="shared" ca="1" si="1"/>
        <v>1660149.2665765919</v>
      </c>
      <c r="G23" s="22" t="str">
        <f t="shared" si="2"/>
        <v/>
      </c>
      <c r="H23" s="22" t="str">
        <f t="shared" si="10"/>
        <v/>
      </c>
      <c r="I23" s="23" t="str">
        <f t="shared" si="3"/>
        <v/>
      </c>
      <c r="J23" s="23">
        <f t="shared" ca="1" si="11"/>
        <v>1732523.2027497697</v>
      </c>
      <c r="K23" s="24">
        <f t="shared" si="4"/>
        <v>106984.36573525888</v>
      </c>
      <c r="L23" s="24" t="str">
        <f t="shared" si="12"/>
        <v/>
      </c>
      <c r="M23" s="24" t="str">
        <f t="shared" si="5"/>
        <v/>
      </c>
      <c r="N23" s="25" t="str">
        <f t="shared" si="6"/>
        <v/>
      </c>
      <c r="O23" s="24">
        <f t="shared" ca="1" si="13"/>
        <v>1749270.9846509192</v>
      </c>
      <c r="P23" s="26">
        <f t="shared" ca="1" si="14"/>
        <v>62028.821856109156</v>
      </c>
      <c r="Q23" s="26">
        <f t="shared" ca="1" si="7"/>
        <v>16747.781901149472</v>
      </c>
      <c r="S23" s="4"/>
      <c r="T23" s="4"/>
    </row>
    <row r="24" spans="1:20" x14ac:dyDescent="0.25">
      <c r="A24" s="19">
        <v>7</v>
      </c>
      <c r="B24" s="20">
        <f t="shared" ca="1" si="0"/>
        <v>7.0000000000000007E-2</v>
      </c>
      <c r="C24" s="21">
        <f t="shared" si="8"/>
        <v>240000</v>
      </c>
      <c r="D24" s="21">
        <f t="shared" si="15"/>
        <v>1680000</v>
      </c>
      <c r="E24" s="21">
        <f t="shared" ca="1" si="9"/>
        <v>2167832.2836835249</v>
      </c>
      <c r="F24" s="21">
        <f t="shared" ca="1" si="1"/>
        <v>1979215.0465647774</v>
      </c>
      <c r="G24" s="22" t="str">
        <f t="shared" si="2"/>
        <v/>
      </c>
      <c r="H24" s="22" t="str">
        <f t="shared" si="10"/>
        <v/>
      </c>
      <c r="I24" s="23" t="str">
        <f t="shared" si="3"/>
        <v/>
      </c>
      <c r="J24" s="23">
        <f t="shared" ca="1" si="11"/>
        <v>2083968.5763525562</v>
      </c>
      <c r="K24" s="24">
        <f t="shared" si="4"/>
        <v>108482.14685555251</v>
      </c>
      <c r="L24" s="24" t="str">
        <f t="shared" si="12"/>
        <v/>
      </c>
      <c r="M24" s="24" t="str">
        <f t="shared" si="5"/>
        <v/>
      </c>
      <c r="N24" s="25" t="str">
        <f t="shared" si="6"/>
        <v/>
      </c>
      <c r="O24" s="24">
        <f t="shared" ca="1" si="13"/>
        <v>2104299.8269422539</v>
      </c>
      <c r="P24" s="26">
        <f t="shared" ca="1" si="14"/>
        <v>75300.928109990971</v>
      </c>
      <c r="Q24" s="26">
        <f t="shared" ca="1" si="7"/>
        <v>20331.250589697564</v>
      </c>
      <c r="S24" s="4"/>
      <c r="T24" s="4"/>
    </row>
    <row r="25" spans="1:20" x14ac:dyDescent="0.25">
      <c r="A25" s="19">
        <v>8</v>
      </c>
      <c r="B25" s="20">
        <f t="shared" ca="1" si="0"/>
        <v>7.0000000000000007E-2</v>
      </c>
      <c r="C25" s="21">
        <f t="shared" si="8"/>
        <v>240000</v>
      </c>
      <c r="D25" s="21">
        <f t="shared" si="15"/>
        <v>1920000</v>
      </c>
      <c r="E25" s="21">
        <f t="shared" ca="1" si="9"/>
        <v>2570080.5435413718</v>
      </c>
      <c r="F25" s="21">
        <f t="shared" ca="1" si="1"/>
        <v>2313546.8497907254</v>
      </c>
      <c r="G25" s="22" t="str">
        <f t="shared" si="2"/>
        <v/>
      </c>
      <c r="H25" s="22" t="str">
        <f t="shared" si="10"/>
        <v/>
      </c>
      <c r="I25" s="23" t="str">
        <f t="shared" si="3"/>
        <v/>
      </c>
      <c r="J25" s="23">
        <f t="shared" ca="1" si="11"/>
        <v>2456219.5160726276</v>
      </c>
      <c r="K25" s="24">
        <f t="shared" si="4"/>
        <v>110000.89691153023</v>
      </c>
      <c r="L25" s="24" t="str">
        <f t="shared" si="12"/>
        <v/>
      </c>
      <c r="M25" s="24" t="str">
        <f t="shared" si="5"/>
        <v/>
      </c>
      <c r="N25" s="25" t="str">
        <f t="shared" si="6"/>
        <v/>
      </c>
      <c r="O25" s="24">
        <f t="shared" ca="1" si="13"/>
        <v>2480346.3766972353</v>
      </c>
      <c r="P25" s="26">
        <f t="shared" ca="1" si="14"/>
        <v>89358.743054102306</v>
      </c>
      <c r="Q25" s="26">
        <f t="shared" ca="1" si="7"/>
        <v>24126.860624607623</v>
      </c>
      <c r="S25" s="3"/>
      <c r="T25" s="3"/>
    </row>
    <row r="26" spans="1:20" x14ac:dyDescent="0.25">
      <c r="A26" s="19">
        <v>9</v>
      </c>
      <c r="B26" s="20">
        <f t="shared" ca="1" si="0"/>
        <v>7.0000000000000007E-2</v>
      </c>
      <c r="C26" s="21">
        <f t="shared" si="8"/>
        <v>240000</v>
      </c>
      <c r="D26" s="21">
        <f t="shared" si="15"/>
        <v>2160000</v>
      </c>
      <c r="E26" s="21">
        <f t="shared" ca="1" si="9"/>
        <v>3000486.1815892681</v>
      </c>
      <c r="F26" s="21">
        <f t="shared" ca="1" si="1"/>
        <v>2664213.1217420194</v>
      </c>
      <c r="G26" s="22" t="str">
        <f t="shared" si="2"/>
        <v/>
      </c>
      <c r="H26" s="22" t="str">
        <f t="shared" si="10"/>
        <v/>
      </c>
      <c r="I26" s="23" t="str">
        <f t="shared" si="3"/>
        <v/>
      </c>
      <c r="J26" s="23">
        <f t="shared" ca="1" si="11"/>
        <v>2850507.7114241272</v>
      </c>
      <c r="K26" s="24">
        <f t="shared" si="4"/>
        <v>111540.90946829168</v>
      </c>
      <c r="L26" s="24" t="str">
        <f t="shared" si="12"/>
        <v/>
      </c>
      <c r="M26" s="24" t="str">
        <f t="shared" si="5"/>
        <v/>
      </c>
      <c r="N26" s="25" t="str">
        <f t="shared" si="6"/>
        <v/>
      </c>
      <c r="O26" s="24">
        <f t="shared" ca="1" si="13"/>
        <v>2878654.8821977116</v>
      </c>
      <c r="P26" s="26">
        <f t="shared" ca="1" si="14"/>
        <v>104248.78064290513</v>
      </c>
      <c r="Q26" s="26">
        <f t="shared" ca="1" si="7"/>
        <v>28147.170773584385</v>
      </c>
    </row>
    <row r="27" spans="1:20" x14ac:dyDescent="0.25">
      <c r="A27" s="19">
        <v>10</v>
      </c>
      <c r="B27" s="20">
        <f t="shared" ca="1" si="0"/>
        <v>7.0000000000000007E-2</v>
      </c>
      <c r="C27" s="21">
        <f t="shared" si="8"/>
        <v>240000</v>
      </c>
      <c r="D27" s="21">
        <f t="shared" si="15"/>
        <v>2400000</v>
      </c>
      <c r="E27" s="21">
        <f t="shared" ca="1" si="9"/>
        <v>3461020.214300517</v>
      </c>
      <c r="F27" s="21">
        <f t="shared" ca="1" si="1"/>
        <v>3032357.096624427</v>
      </c>
      <c r="G27" s="22" t="str">
        <f t="shared" si="2"/>
        <v/>
      </c>
      <c r="H27" s="22" t="str">
        <f t="shared" si="10"/>
        <v/>
      </c>
      <c r="I27" s="23" t="str">
        <f t="shared" si="3"/>
        <v/>
      </c>
      <c r="J27" s="23">
        <f t="shared" ca="1" si="11"/>
        <v>3267100.0940020182</v>
      </c>
      <c r="K27" s="24">
        <f t="shared" si="4"/>
        <v>113102.48220084778</v>
      </c>
      <c r="L27" s="24" t="str">
        <f t="shared" si="12"/>
        <v/>
      </c>
      <c r="M27" s="24" t="str">
        <f t="shared" si="5"/>
        <v/>
      </c>
      <c r="N27" s="25" t="str">
        <f t="shared" si="6"/>
        <v/>
      </c>
      <c r="O27" s="24">
        <f t="shared" ca="1" si="13"/>
        <v>3300543.2512238165</v>
      </c>
      <c r="P27" s="26">
        <f t="shared" ca="1" si="14"/>
        <v>120020.30845696531</v>
      </c>
      <c r="Q27" s="26">
        <f t="shared" ca="1" si="7"/>
        <v>33443.157221798268</v>
      </c>
    </row>
    <row r="28" spans="1:20" x14ac:dyDescent="0.25">
      <c r="A28" s="19">
        <v>11</v>
      </c>
      <c r="B28" s="20">
        <f t="shared" ca="1" si="0"/>
        <v>7.0000000000000007E-2</v>
      </c>
      <c r="C28" s="21">
        <f t="shared" si="8"/>
        <v>0</v>
      </c>
      <c r="D28" s="21">
        <f t="shared" si="15"/>
        <v>2400000</v>
      </c>
      <c r="E28" s="21">
        <f t="shared" ca="1" si="9"/>
        <v>3703291.6293015536</v>
      </c>
      <c r="F28" s="21">
        <f t="shared" ca="1" si="1"/>
        <v>3173112.0325376503</v>
      </c>
      <c r="G28" s="22">
        <f t="shared" ca="1" si="2"/>
        <v>126981.79025757509</v>
      </c>
      <c r="H28" s="22">
        <f t="shared" ca="1" si="10"/>
        <v>3555159.9641294912</v>
      </c>
      <c r="I28" s="23">
        <f t="shared" ca="1" si="3"/>
        <v>95273.511389021165</v>
      </c>
      <c r="J28" s="23">
        <f t="shared" ca="1" si="11"/>
        <v>3325782.084338217</v>
      </c>
      <c r="K28" s="24">
        <f t="shared" si="4"/>
        <v>114685.91695165964</v>
      </c>
      <c r="L28" s="24">
        <f t="shared" ca="1" si="12"/>
        <v>138440.80857202067</v>
      </c>
      <c r="M28" s="24">
        <f t="shared" ca="1" si="5"/>
        <v>42440.808572020673</v>
      </c>
      <c r="N28" s="25">
        <f t="shared" ca="1" si="6"/>
        <v>0.69343715187894317</v>
      </c>
      <c r="O28" s="24">
        <f t="shared" ca="1" si="13"/>
        <v>3365113.0968220788</v>
      </c>
      <c r="P28" s="26">
        <f t="shared" ca="1" si="14"/>
        <v>134604.52387288315</v>
      </c>
      <c r="Q28" s="26">
        <f t="shared" ca="1" si="7"/>
        <v>39331.012483861981</v>
      </c>
      <c r="S28" s="4"/>
      <c r="T28" s="4"/>
    </row>
    <row r="29" spans="1:20" x14ac:dyDescent="0.25">
      <c r="A29" s="19">
        <v>12</v>
      </c>
      <c r="B29" s="20">
        <f t="shared" ca="1" si="0"/>
        <v>7.0000000000000007E-2</v>
      </c>
      <c r="C29" s="21">
        <f t="shared" si="8"/>
        <v>0</v>
      </c>
      <c r="D29" s="21">
        <f t="shared" si="15"/>
        <v>2400000</v>
      </c>
      <c r="E29" s="21">
        <f t="shared" ca="1" si="9"/>
        <v>3962522.0433526626</v>
      </c>
      <c r="F29" s="21">
        <f t="shared" ca="1" si="1"/>
        <v>3323706.5131128919</v>
      </c>
      <c r="G29" s="22">
        <f t="shared" ca="1" si="2"/>
        <v>128693.87095258113</v>
      </c>
      <c r="H29" s="22">
        <f t="shared" ca="1" si="10"/>
        <v>3651860.3151538135</v>
      </c>
      <c r="I29" s="23">
        <f t="shared" ca="1" si="3"/>
        <v>96916.616655693477</v>
      </c>
      <c r="J29" s="23">
        <f t="shared" ca="1" si="11"/>
        <v>3385449.9416493229</v>
      </c>
      <c r="K29" s="24">
        <f t="shared" si="4"/>
        <v>116291.51978898289</v>
      </c>
      <c r="L29" s="24">
        <f t="shared" ca="1" si="12"/>
        <v>142206.39856517964</v>
      </c>
      <c r="M29" s="24">
        <f t="shared" ca="1" si="5"/>
        <v>50046.398565179647</v>
      </c>
      <c r="N29" s="25">
        <f t="shared" ca="1" si="6"/>
        <v>0.64807210455975994</v>
      </c>
      <c r="O29" s="24">
        <f t="shared" ca="1" si="13"/>
        <v>3425555.5468683639</v>
      </c>
      <c r="P29" s="26">
        <f t="shared" ca="1" si="14"/>
        <v>137022.22187473456</v>
      </c>
      <c r="Q29" s="26">
        <f t="shared" ca="1" si="7"/>
        <v>40105.605219041085</v>
      </c>
      <c r="S29" s="4"/>
      <c r="T29" s="4"/>
    </row>
    <row r="30" spans="1:20" x14ac:dyDescent="0.25">
      <c r="A30" s="19">
        <v>13</v>
      </c>
      <c r="B30" s="20">
        <f t="shared" ca="1" si="0"/>
        <v>7.0000000000000007E-2</v>
      </c>
      <c r="C30" s="21">
        <f t="shared" si="8"/>
        <v>0</v>
      </c>
      <c r="D30" s="21">
        <f t="shared" si="15"/>
        <v>2400000</v>
      </c>
      <c r="E30" s="21">
        <f t="shared" ca="1" si="9"/>
        <v>4239898.5863873493</v>
      </c>
      <c r="F30" s="21">
        <f t="shared" ca="1" si="1"/>
        <v>3484829.1202645674</v>
      </c>
      <c r="G30" s="22">
        <f t="shared" ca="1" si="2"/>
        <v>131558.99320249134</v>
      </c>
      <c r="H30" s="22">
        <f t="shared" ca="1" si="10"/>
        <v>3751190.9157259972</v>
      </c>
      <c r="I30" s="23">
        <f t="shared" ca="1" si="3"/>
        <v>98586.651965556521</v>
      </c>
      <c r="J30" s="23">
        <f t="shared" ca="1" si="11"/>
        <v>3446119.5542684067</v>
      </c>
      <c r="K30" s="24">
        <f t="shared" si="4"/>
        <v>117919.60106602866</v>
      </c>
      <c r="L30" s="24">
        <f t="shared" ca="1" si="12"/>
        <v>146074.41260615253</v>
      </c>
      <c r="M30" s="24">
        <f t="shared" ca="1" si="5"/>
        <v>53760.812606152533</v>
      </c>
      <c r="N30" s="25">
        <f t="shared" ca="1" si="6"/>
        <v>0.63196283560555511</v>
      </c>
      <c r="O30" s="24">
        <f t="shared" ca="1" si="13"/>
        <v>3487013.4398988024</v>
      </c>
      <c r="P30" s="26">
        <f t="shared" ca="1" si="14"/>
        <v>139480.5375959521</v>
      </c>
      <c r="Q30" s="26">
        <f t="shared" ca="1" si="7"/>
        <v>40893.885630395584</v>
      </c>
      <c r="S30" s="4"/>
      <c r="T30" s="4"/>
    </row>
    <row r="31" spans="1:20" x14ac:dyDescent="0.25">
      <c r="A31" s="19">
        <v>14</v>
      </c>
      <c r="B31" s="20">
        <f t="shared" ca="1" si="0"/>
        <v>7.0000000000000007E-2</v>
      </c>
      <c r="C31" s="21">
        <f t="shared" si="8"/>
        <v>0</v>
      </c>
      <c r="D31" s="21">
        <f t="shared" si="15"/>
        <v>2400000</v>
      </c>
      <c r="E31" s="21">
        <f t="shared" ca="1" si="9"/>
        <v>4536691.4874344636</v>
      </c>
      <c r="F31" s="21">
        <f t="shared" ca="1" si="1"/>
        <v>3657216.6340341317</v>
      </c>
      <c r="G31" s="22">
        <f t="shared" ca="1" si="2"/>
        <v>134457.7878591991</v>
      </c>
      <c r="H31" s="22">
        <f t="shared" ca="1" si="10"/>
        <v>3853223.3086337447</v>
      </c>
      <c r="I31" s="23">
        <f t="shared" ca="1" si="3"/>
        <v>100284.0441909408</v>
      </c>
      <c r="J31" s="23">
        <f t="shared" ca="1" si="11"/>
        <v>3507807.0594515414</v>
      </c>
      <c r="K31" s="24">
        <f t="shared" si="4"/>
        <v>119570.47548095306</v>
      </c>
      <c r="L31" s="24">
        <f t="shared" ca="1" si="12"/>
        <v>150047.63662903989</v>
      </c>
      <c r="M31" s="24">
        <f t="shared" ca="1" si="5"/>
        <v>57740.180629039889</v>
      </c>
      <c r="N31" s="25">
        <f t="shared" ca="1" si="6"/>
        <v>0.61518767022109178</v>
      </c>
      <c r="O31" s="24">
        <f t="shared" ca="1" si="13"/>
        <v>3549503.1408964591</v>
      </c>
      <c r="P31" s="26">
        <f t="shared" ca="1" si="14"/>
        <v>141980.12563585836</v>
      </c>
      <c r="Q31" s="26">
        <f t="shared" ca="1" si="7"/>
        <v>41696.08144491756</v>
      </c>
      <c r="S31" s="4"/>
      <c r="T31" s="4"/>
    </row>
    <row r="32" spans="1:20" x14ac:dyDescent="0.25">
      <c r="A32" s="19">
        <v>15</v>
      </c>
      <c r="B32" s="20">
        <f t="shared" ca="1" si="0"/>
        <v>7.0000000000000007E-2</v>
      </c>
      <c r="C32" s="21">
        <f t="shared" si="8"/>
        <v>0</v>
      </c>
      <c r="D32" s="21">
        <f t="shared" si="15"/>
        <v>2400000</v>
      </c>
      <c r="E32" s="21">
        <f t="shared" ca="1" si="9"/>
        <v>4854259.8915548762</v>
      </c>
      <c r="F32" s="21">
        <f t="shared" ca="1" si="1"/>
        <v>3841657.4064224809</v>
      </c>
      <c r="G32" s="22">
        <f t="shared" ca="1" si="2"/>
        <v>137437.20008730533</v>
      </c>
      <c r="H32" s="22">
        <f t="shared" ca="1" si="10"/>
        <v>3958030.982628583</v>
      </c>
      <c r="I32" s="23">
        <f t="shared" ca="1" si="3"/>
        <v>102009.226813307</v>
      </c>
      <c r="J32" s="23">
        <f t="shared" ca="1" si="11"/>
        <v>3570528.8471989916</v>
      </c>
      <c r="K32" s="24">
        <f t="shared" si="4"/>
        <v>121244.46213768641</v>
      </c>
      <c r="L32" s="24">
        <f t="shared" ca="1" si="12"/>
        <v>154128.93234534978</v>
      </c>
      <c r="M32" s="24">
        <f t="shared" ca="1" si="5"/>
        <v>61821.230585349796</v>
      </c>
      <c r="N32" s="25">
        <f t="shared" ca="1" si="6"/>
        <v>0.59889924854063259</v>
      </c>
      <c r="O32" s="24">
        <f t="shared" ca="1" si="13"/>
        <v>3613041.2712350879</v>
      </c>
      <c r="P32" s="26">
        <f t="shared" ca="1" si="14"/>
        <v>144521.65084940352</v>
      </c>
      <c r="Q32" s="26">
        <f t="shared" ca="1" si="7"/>
        <v>42512.42403609652</v>
      </c>
      <c r="S32" s="4"/>
      <c r="T32" s="4"/>
    </row>
    <row r="33" spans="1:20" x14ac:dyDescent="0.25">
      <c r="A33" s="19">
        <v>16</v>
      </c>
      <c r="B33" s="20">
        <f t="shared" ca="1" si="0"/>
        <v>7.0000000000000007E-2</v>
      </c>
      <c r="C33" s="21">
        <f t="shared" si="8"/>
        <v>0</v>
      </c>
      <c r="D33" s="21">
        <f t="shared" si="15"/>
        <v>2400000</v>
      </c>
      <c r="E33" s="21">
        <f t="shared" ca="1" si="9"/>
        <v>5194058.0839637183</v>
      </c>
      <c r="F33" s="21">
        <f t="shared" ca="1" si="1"/>
        <v>4038994.9713900983</v>
      </c>
      <c r="G33" s="22">
        <f t="shared" ca="1" si="2"/>
        <v>140497.58151374664</v>
      </c>
      <c r="H33" s="22">
        <f t="shared" ca="1" si="10"/>
        <v>4065689.4253560808</v>
      </c>
      <c r="I33" s="23">
        <f t="shared" ca="1" si="3"/>
        <v>103762.64002380922</v>
      </c>
      <c r="J33" s="23">
        <f t="shared" ca="1" si="11"/>
        <v>3634301.5641341722</v>
      </c>
      <c r="K33" s="24">
        <f t="shared" si="4"/>
        <v>122941.88460761403</v>
      </c>
      <c r="L33" s="24">
        <f t="shared" ca="1" si="12"/>
        <v>158321.23930514333</v>
      </c>
      <c r="M33" s="24">
        <f ca="1">IF(L33="","",L33*(1-N33))</f>
        <v>66013.54737554332</v>
      </c>
      <c r="N33" s="25">
        <f t="shared" ca="1" si="6"/>
        <v>0.58304048360617677</v>
      </c>
      <c r="O33" s="24">
        <f t="shared" ca="1" si="13"/>
        <v>3677644.7126149614</v>
      </c>
      <c r="P33" s="26">
        <f t="shared" ca="1" si="14"/>
        <v>147105.78850459846</v>
      </c>
      <c r="Q33" s="26">
        <f t="shared" ca="1" si="7"/>
        <v>43343.148480789248</v>
      </c>
      <c r="S33" s="4"/>
      <c r="T33" s="4"/>
    </row>
    <row r="34" spans="1:20" x14ac:dyDescent="0.25">
      <c r="A34" s="19">
        <v>17</v>
      </c>
      <c r="B34" s="20">
        <f t="shared" ca="1" si="0"/>
        <v>7.0000000000000007E-2</v>
      </c>
      <c r="C34" s="21">
        <f t="shared" si="8"/>
        <v>0</v>
      </c>
      <c r="D34" s="21">
        <f t="shared" si="15"/>
        <v>2400000</v>
      </c>
      <c r="E34" s="21">
        <f t="shared" ca="1" si="9"/>
        <v>5557642.1498411791</v>
      </c>
      <c r="F34" s="21">
        <f t="shared" ca="1" si="1"/>
        <v>4250131.9075567015</v>
      </c>
      <c r="G34" s="22">
        <f t="shared" ca="1" si="2"/>
        <v>143641.20814755786</v>
      </c>
      <c r="H34" s="22">
        <f t="shared" ca="1" si="10"/>
        <v>4176276.1777257663</v>
      </c>
      <c r="I34" s="23">
        <f t="shared" ca="1" si="3"/>
        <v>105544.73082536827</v>
      </c>
      <c r="J34" s="23">
        <f t="shared" ca="1" si="11"/>
        <v>3699142.1174412379</v>
      </c>
      <c r="K34" s="24">
        <f t="shared" si="4"/>
        <v>124663.07099212066</v>
      </c>
      <c r="L34" s="24">
        <f t="shared" ca="1" si="12"/>
        <v>162627.57701424323</v>
      </c>
      <c r="M34" s="24">
        <f t="shared" ref="M34:M77" ca="1" si="16">IF(L34="","",L34*(1-N34))</f>
        <v>70319.884691427244</v>
      </c>
      <c r="N34" s="25">
        <f t="shared" ca="1" si="6"/>
        <v>0.5676017193242171</v>
      </c>
      <c r="O34" s="24">
        <f t="shared" ca="1" si="13"/>
        <v>3743330.6110581974</v>
      </c>
      <c r="P34" s="26">
        <f t="shared" ca="1" si="14"/>
        <v>149733.22444232789</v>
      </c>
      <c r="Q34" s="26">
        <f t="shared" ca="1" si="7"/>
        <v>44188.493616959619</v>
      </c>
      <c r="S34" s="4"/>
      <c r="T34" s="4"/>
    </row>
    <row r="35" spans="1:20" x14ac:dyDescent="0.25">
      <c r="A35" s="19">
        <v>18</v>
      </c>
      <c r="B35" s="20">
        <f t="shared" ca="1" si="0"/>
        <v>7.0000000000000007E-2</v>
      </c>
      <c r="C35" s="21">
        <f t="shared" si="8"/>
        <v>0</v>
      </c>
      <c r="D35" s="21">
        <f t="shared" si="15"/>
        <v>2400000</v>
      </c>
      <c r="E35" s="21">
        <f t="shared" ca="1" si="9"/>
        <v>5946677.1003300622</v>
      </c>
      <c r="F35" s="21">
        <f t="shared" ca="1" si="1"/>
        <v>4476033.9712893376</v>
      </c>
      <c r="G35" s="22">
        <f t="shared" ca="1" si="2"/>
        <v>146870.34131250597</v>
      </c>
      <c r="H35" s="22">
        <f t="shared" ca="1" si="10"/>
        <v>4289870.8897599075</v>
      </c>
      <c r="I35" s="23">
        <f t="shared" ca="1" si="3"/>
        <v>107355.95313627737</v>
      </c>
      <c r="J35" s="23">
        <f t="shared" ca="1" si="11"/>
        <v>3765067.6788621736</v>
      </c>
      <c r="K35" s="24">
        <f t="shared" si="4"/>
        <v>126408.35398601035</v>
      </c>
      <c r="L35" s="24">
        <f t="shared" ca="1" si="12"/>
        <v>167051.04710903065</v>
      </c>
      <c r="M35" s="24">
        <f t="shared" ca="1" si="16"/>
        <v>74743.354801943293</v>
      </c>
      <c r="N35" s="25">
        <f t="shared" ca="1" si="6"/>
        <v>0.55257176716072964</v>
      </c>
      <c r="O35" s="24">
        <f t="shared" ca="1" si="13"/>
        <v>3810116.3809644752</v>
      </c>
      <c r="P35" s="26">
        <f t="shared" ca="1" si="14"/>
        <v>152404.655238579</v>
      </c>
      <c r="Q35" s="26">
        <f t="shared" ca="1" si="7"/>
        <v>45048.702102301628</v>
      </c>
      <c r="S35" s="3"/>
      <c r="T35" s="3"/>
    </row>
    <row r="36" spans="1:20" x14ac:dyDescent="0.25">
      <c r="A36" s="19">
        <v>19</v>
      </c>
      <c r="B36" s="20">
        <f t="shared" ca="1" si="0"/>
        <v>7.0000000000000007E-2</v>
      </c>
      <c r="C36" s="21">
        <f t="shared" si="8"/>
        <v>0</v>
      </c>
      <c r="D36" s="21">
        <f t="shared" si="15"/>
        <v>2400000</v>
      </c>
      <c r="E36" s="21">
        <f t="shared" ca="1" si="9"/>
        <v>6362944.4973531673</v>
      </c>
      <c r="F36" s="21">
        <f t="shared" ca="1" si="1"/>
        <v>4717734.5191061087</v>
      </c>
      <c r="G36" s="22">
        <f t="shared" ca="1" si="2"/>
        <v>150187.30690407276</v>
      </c>
      <c r="H36" s="22">
        <f t="shared" ca="1" si="10"/>
        <v>4406555.3779613776</v>
      </c>
      <c r="I36" s="23">
        <f t="shared" ca="1" si="3"/>
        <v>109196.76789536267</v>
      </c>
      <c r="J36" s="23">
        <f t="shared" ca="1" si="11"/>
        <v>3832095.6887542801</v>
      </c>
      <c r="K36" s="24">
        <f t="shared" si="4"/>
        <v>128178.07094181451</v>
      </c>
      <c r="L36" s="24">
        <f t="shared" ca="1" si="12"/>
        <v>171594.83559039631</v>
      </c>
      <c r="M36" s="24">
        <f t="shared" ca="1" si="16"/>
        <v>79287.143282679797</v>
      </c>
      <c r="N36" s="25">
        <f t="shared" ca="1" si="6"/>
        <v>0.53793980448256984</v>
      </c>
      <c r="O36" s="24">
        <f t="shared" ca="1" si="13"/>
        <v>3878019.7092280388</v>
      </c>
      <c r="P36" s="26">
        <f t="shared" ca="1" si="14"/>
        <v>155120.78836912155</v>
      </c>
      <c r="Q36" s="26">
        <f t="shared" ca="1" si="7"/>
        <v>45924.020473758879</v>
      </c>
    </row>
    <row r="37" spans="1:20" x14ac:dyDescent="0.25">
      <c r="A37" s="19">
        <v>20</v>
      </c>
      <c r="B37" s="20">
        <f t="shared" ca="1" si="0"/>
        <v>7.0000000000000007E-2</v>
      </c>
      <c r="C37" s="21">
        <f t="shared" si="8"/>
        <v>0</v>
      </c>
      <c r="D37" s="21">
        <f t="shared" si="15"/>
        <v>2400000</v>
      </c>
      <c r="E37" s="21">
        <f t="shared" ca="1" si="9"/>
        <v>6808350.6121678893</v>
      </c>
      <c r="F37" s="21">
        <f t="shared" ca="1" si="1"/>
        <v>4976339.2396476259</v>
      </c>
      <c r="G37" s="22">
        <f t="shared" ca="1" si="2"/>
        <v>153594.49395954891</v>
      </c>
      <c r="H37" s="22">
        <f t="shared" ca="1" si="10"/>
        <v>4526413.6842419282</v>
      </c>
      <c r="I37" s="23">
        <f t="shared" ca="1" si="3"/>
        <v>111067.64316872228</v>
      </c>
      <c r="J37" s="23">
        <f t="shared" ca="1" si="11"/>
        <v>3900243.8602089547</v>
      </c>
      <c r="K37" s="24">
        <f t="shared" si="4"/>
        <v>129972.56393499991</v>
      </c>
      <c r="L37" s="24">
        <f t="shared" ca="1" si="12"/>
        <v>176262.21511845512</v>
      </c>
      <c r="M37" s="24">
        <f t="shared" ca="1" si="16"/>
        <v>83954.522810763767</v>
      </c>
      <c r="N37" s="25">
        <f t="shared" ca="1" si="6"/>
        <v>0.52369529252572344</v>
      </c>
      <c r="O37" s="24">
        <f t="shared" ca="1" si="13"/>
        <v>3947058.5594169088</v>
      </c>
      <c r="P37" s="26">
        <f t="shared" ca="1" si="14"/>
        <v>157882.34237667636</v>
      </c>
      <c r="Q37" s="26">
        <f t="shared" ca="1" si="7"/>
        <v>46814.699207954087</v>
      </c>
    </row>
    <row r="38" spans="1:20" x14ac:dyDescent="0.25">
      <c r="A38" s="19">
        <v>21</v>
      </c>
      <c r="B38" s="20">
        <f t="shared" ca="1" si="0"/>
        <v>7.0000000000000007E-2</v>
      </c>
      <c r="C38" s="21">
        <f t="shared" si="8"/>
        <v>0</v>
      </c>
      <c r="D38" s="21">
        <f t="shared" si="15"/>
        <v>2400000</v>
      </c>
      <c r="E38" s="21">
        <f t="shared" ca="1" si="9"/>
        <v>7284935.1550196419</v>
      </c>
      <c r="F38" s="21">
        <f t="shared" ca="1" si="1"/>
        <v>5253031.2168859057</v>
      </c>
      <c r="G38" s="22">
        <f t="shared" ca="1" si="2"/>
        <v>157094.35650294123</v>
      </c>
      <c r="H38" s="22">
        <f t="shared" ca="1" si="10"/>
        <v>4649532.1364533082</v>
      </c>
      <c r="I38" s="23">
        <f t="shared" ca="1" si="3"/>
        <v>112969.05425806667</v>
      </c>
      <c r="J38" s="23">
        <f t="shared" ca="1" si="11"/>
        <v>3969530.1832326809</v>
      </c>
      <c r="K38" s="24">
        <f t="shared" si="4"/>
        <v>131792.17983008991</v>
      </c>
      <c r="L38" s="24">
        <f t="shared" ca="1" si="12"/>
        <v>181056.54736967714</v>
      </c>
      <c r="M38" s="24">
        <f t="shared" ca="1" si="16"/>
        <v>88748.855061984796</v>
      </c>
      <c r="N38" s="25">
        <f t="shared" ca="1" si="6"/>
        <v>0.50982797169560845</v>
      </c>
      <c r="O38" s="24">
        <f t="shared" ca="1" si="13"/>
        <v>4017251.1760152234</v>
      </c>
      <c r="P38" s="26">
        <f t="shared" ca="1" si="14"/>
        <v>160690.04704060894</v>
      </c>
      <c r="Q38" s="26">
        <f t="shared" ca="1" si="7"/>
        <v>47720.992782542271</v>
      </c>
      <c r="S38" s="4"/>
      <c r="T38" s="4"/>
    </row>
    <row r="39" spans="1:20" x14ac:dyDescent="0.25">
      <c r="A39" s="19">
        <v>22</v>
      </c>
      <c r="B39" s="20">
        <f t="shared" ca="1" si="0"/>
        <v>7.0000000000000007E-2</v>
      </c>
      <c r="C39" s="21">
        <f t="shared" si="8"/>
        <v>0</v>
      </c>
      <c r="D39" s="21">
        <f t="shared" si="15"/>
        <v>2400000</v>
      </c>
      <c r="E39" s="21">
        <f t="shared" ca="1" si="9"/>
        <v>7794880.6158710169</v>
      </c>
      <c r="F39" s="21">
        <f t="shared" ca="1" si="1"/>
        <v>5549076.3477573469</v>
      </c>
      <c r="G39" s="22">
        <f t="shared" ca="1" si="2"/>
        <v>160689.41530751353</v>
      </c>
      <c r="H39" s="22">
        <f t="shared" ca="1" si="10"/>
        <v>4775999.410564838</v>
      </c>
      <c r="I39" s="23">
        <f t="shared" ca="1" si="3"/>
        <v>114901.48381068482</v>
      </c>
      <c r="J39" s="23">
        <f t="shared" ca="1" si="11"/>
        <v>4039972.9289911599</v>
      </c>
      <c r="K39" s="24">
        <f t="shared" si="4"/>
        <v>133637.27034771119</v>
      </c>
      <c r="L39" s="24">
        <f t="shared" ca="1" si="12"/>
        <v>185981.28545813233</v>
      </c>
      <c r="M39" s="24">
        <f t="shared" ca="1" si="16"/>
        <v>93673.593150440036</v>
      </c>
      <c r="N39" s="25">
        <f t="shared" ca="1" si="6"/>
        <v>0.49632785406503921</v>
      </c>
      <c r="O39" s="24">
        <f t="shared" ca="1" si="13"/>
        <v>4088616.0887296614</v>
      </c>
      <c r="P39" s="26">
        <f t="shared" ca="1" si="14"/>
        <v>163544.64354918647</v>
      </c>
      <c r="Q39" s="26">
        <f t="shared" ca="1" si="7"/>
        <v>48643.159738501643</v>
      </c>
      <c r="S39" s="4"/>
      <c r="T39" s="4"/>
    </row>
    <row r="40" spans="1:20" x14ac:dyDescent="0.25">
      <c r="A40" s="19">
        <v>23</v>
      </c>
      <c r="B40" s="20">
        <f t="shared" ca="1" si="0"/>
        <v>7.0000000000000007E-2</v>
      </c>
      <c r="C40" s="21">
        <f t="shared" si="8"/>
        <v>0</v>
      </c>
      <c r="D40" s="21">
        <f t="shared" si="15"/>
        <v>2400000</v>
      </c>
      <c r="E40" s="21">
        <f t="shared" ca="1" si="9"/>
        <v>8340522.2589819888</v>
      </c>
      <c r="F40" s="21">
        <f t="shared" ca="1" si="1"/>
        <v>5865829.1390294405</v>
      </c>
      <c r="G40" s="22">
        <f t="shared" ca="1" si="2"/>
        <v>164382.25971157019</v>
      </c>
      <c r="H40" s="22">
        <f t="shared" ca="1" si="10"/>
        <v>4905906.5945322011</v>
      </c>
      <c r="I40" s="23">
        <f t="shared" ca="1" si="3"/>
        <v>116865.42193105964</v>
      </c>
      <c r="J40" s="23">
        <f t="shared" ca="1" si="11"/>
        <v>4111590.6541175186</v>
      </c>
      <c r="K40" s="24">
        <f t="shared" si="4"/>
        <v>135508.19213257916</v>
      </c>
      <c r="L40" s="24">
        <f t="shared" ca="1" si="12"/>
        <v>191039.97642259352</v>
      </c>
      <c r="M40" s="24">
        <f t="shared" ca="1" si="16"/>
        <v>98732.284114901209</v>
      </c>
      <c r="N40" s="25">
        <f t="shared" ca="1" si="6"/>
        <v>0.48318521618481236</v>
      </c>
      <c r="O40" s="24">
        <f t="shared" ca="1" si="13"/>
        <v>4161172.116860895</v>
      </c>
      <c r="P40" s="26">
        <f t="shared" ca="1" si="14"/>
        <v>166446.8846744358</v>
      </c>
      <c r="Q40" s="26">
        <f t="shared" ca="1" si="7"/>
        <v>49581.462743376163</v>
      </c>
      <c r="S40" s="4"/>
      <c r="T40" s="4"/>
    </row>
    <row r="41" spans="1:20" x14ac:dyDescent="0.25">
      <c r="A41" s="19">
        <v>24</v>
      </c>
      <c r="B41" s="20">
        <f t="shared" ca="1" si="0"/>
        <v>7.0000000000000007E-2</v>
      </c>
      <c r="C41" s="21">
        <f t="shared" si="8"/>
        <v>0</v>
      </c>
      <c r="D41" s="21">
        <f t="shared" si="15"/>
        <v>2400000</v>
      </c>
      <c r="E41" s="21">
        <f t="shared" ca="1" si="9"/>
        <v>8924358.8171107285</v>
      </c>
      <c r="F41" s="21">
        <f t="shared" ca="1" si="1"/>
        <v>6204738.9099475881</v>
      </c>
      <c r="G41" s="22">
        <f t="shared" ca="1" si="2"/>
        <v>168175.54948341718</v>
      </c>
      <c r="H41" s="22">
        <f t="shared" ca="1" si="10"/>
        <v>5039347.2539034775</v>
      </c>
      <c r="I41" s="23">
        <f t="shared" ca="1" si="3"/>
        <v>118861.36629415752</v>
      </c>
      <c r="J41" s="23">
        <f t="shared" ca="1" si="11"/>
        <v>4184402.2050855602</v>
      </c>
      <c r="K41" s="24">
        <f t="shared" si="4"/>
        <v>137405.30682243526</v>
      </c>
      <c r="L41" s="24">
        <f t="shared" ca="1" si="12"/>
        <v>196236.26378128806</v>
      </c>
      <c r="M41" s="24">
        <f t="shared" ca="1" si="16"/>
        <v>103928.57147359576</v>
      </c>
      <c r="N41" s="25">
        <f t="shared" ca="1" si="6"/>
        <v>0.4703905920802301</v>
      </c>
      <c r="O41" s="24">
        <f t="shared" ca="1" si="13"/>
        <v>4234938.3737410447</v>
      </c>
      <c r="P41" s="26">
        <f t="shared" ca="1" si="14"/>
        <v>169397.53494964179</v>
      </c>
      <c r="Q41" s="26">
        <f t="shared" ca="1" si="7"/>
        <v>50536.168655484267</v>
      </c>
      <c r="S41" s="4"/>
      <c r="T41" s="4"/>
    </row>
    <row r="42" spans="1:20" x14ac:dyDescent="0.25">
      <c r="A42" s="19">
        <v>25</v>
      </c>
      <c r="B42" s="20">
        <f t="shared" ca="1" si="0"/>
        <v>7.0000000000000007E-2</v>
      </c>
      <c r="C42" s="21">
        <f t="shared" si="8"/>
        <v>0</v>
      </c>
      <c r="D42" s="21">
        <f t="shared" si="15"/>
        <v>2400000</v>
      </c>
      <c r="E42" s="21">
        <f t="shared" ca="1" si="9"/>
        <v>9549063.9343084805</v>
      </c>
      <c r="F42" s="21">
        <f t="shared" ca="1" si="1"/>
        <v>6567356.4290666105</v>
      </c>
      <c r="G42" s="22">
        <f t="shared" ca="1" si="2"/>
        <v>172072.01673705847</v>
      </c>
      <c r="H42" s="22">
        <f t="shared" ca="1" si="10"/>
        <v>5176417.4992096527</v>
      </c>
      <c r="I42" s="23">
        <f t="shared" ca="1" si="3"/>
        <v>120889.82226041694</v>
      </c>
      <c r="J42" s="23">
        <f t="shared" ca="1" si="11"/>
        <v>4258426.7226490183</v>
      </c>
      <c r="K42" s="24">
        <f t="shared" si="4"/>
        <v>139328.98111794938</v>
      </c>
      <c r="L42" s="24">
        <f t="shared" ca="1" si="12"/>
        <v>201573.8901561391</v>
      </c>
      <c r="M42" s="24">
        <f t="shared" ca="1" si="16"/>
        <v>109266.19784844678</v>
      </c>
      <c r="N42" s="25">
        <f t="shared" ca="1" si="6"/>
        <v>0.45793476643324577</v>
      </c>
      <c r="O42" s="24">
        <f t="shared" ca="1" si="13"/>
        <v>4309934.2712381268</v>
      </c>
      <c r="P42" s="26">
        <f t="shared" ca="1" si="14"/>
        <v>172397.37084952506</v>
      </c>
      <c r="Q42" s="26">
        <f t="shared" ca="1" si="7"/>
        <v>51507.548589108119</v>
      </c>
      <c r="S42" s="4"/>
      <c r="T42" s="4"/>
    </row>
    <row r="43" spans="1:20" x14ac:dyDescent="0.25">
      <c r="A43" s="19">
        <v>26</v>
      </c>
      <c r="B43" s="20">
        <f t="shared" ca="1" si="0"/>
        <v>7.0000000000000007E-2</v>
      </c>
      <c r="C43" s="21">
        <f t="shared" si="8"/>
        <v>0</v>
      </c>
      <c r="D43" s="21">
        <f t="shared" si="15"/>
        <v>2400000</v>
      </c>
      <c r="E43" s="21">
        <f t="shared" ca="1" si="9"/>
        <v>10217498.409710074</v>
      </c>
      <c r="F43" s="21">
        <f t="shared" ca="1" si="1"/>
        <v>6955341.0156598836</v>
      </c>
      <c r="G43" s="22">
        <f t="shared" ca="1" si="2"/>
        <v>176074.4678999988</v>
      </c>
      <c r="H43" s="22">
        <f t="shared" ca="1" si="10"/>
        <v>5317216.0551881548</v>
      </c>
      <c r="I43" s="23">
        <f t="shared" ca="1" si="3"/>
        <v>122951.30299246105</v>
      </c>
      <c r="J43" s="23">
        <f t="shared" ca="1" si="11"/>
        <v>4333683.6463478105</v>
      </c>
      <c r="K43" s="24">
        <f t="shared" si="4"/>
        <v>141279.58685360069</v>
      </c>
      <c r="L43" s="24">
        <f t="shared" ca="1" si="12"/>
        <v>207056.69996838612</v>
      </c>
      <c r="M43" s="24">
        <f t="shared" ca="1" si="16"/>
        <v>114749.00766069382</v>
      </c>
      <c r="N43" s="25">
        <f t="shared" ca="1" si="6"/>
        <v>0.44580876794513796</v>
      </c>
      <c r="O43" s="24">
        <f t="shared" ca="1" si="13"/>
        <v>4386179.5243284889</v>
      </c>
      <c r="P43" s="26">
        <f t="shared" ca="1" si="14"/>
        <v>175447.18097313956</v>
      </c>
      <c r="Q43" s="26">
        <f t="shared" ca="1" si="7"/>
        <v>52495.877980678517</v>
      </c>
      <c r="S43" s="4"/>
      <c r="T43" s="4"/>
    </row>
    <row r="44" spans="1:20" x14ac:dyDescent="0.25">
      <c r="A44" s="19">
        <v>27</v>
      </c>
      <c r="B44" s="20">
        <f t="shared" ca="1" si="0"/>
        <v>7.0000000000000007E-2</v>
      </c>
      <c r="C44" s="21">
        <f t="shared" si="8"/>
        <v>0</v>
      </c>
      <c r="D44" s="21">
        <f t="shared" si="15"/>
        <v>2400000</v>
      </c>
      <c r="E44" s="21">
        <f t="shared" ca="1" si="9"/>
        <v>10932723.298389779</v>
      </c>
      <c r="F44" s="21">
        <f t="shared" ca="1" si="1"/>
        <v>7370468.1382265044</v>
      </c>
      <c r="G44" s="22">
        <f t="shared" ca="1" si="2"/>
        <v>180185.78573457105</v>
      </c>
      <c r="H44" s="22">
        <f t="shared" ca="1" si="10"/>
        <v>5461844.3318892727</v>
      </c>
      <c r="I44" s="23">
        <f t="shared" ca="1" si="3"/>
        <v>125046.32957355995</v>
      </c>
      <c r="J44" s="23">
        <f t="shared" ca="1" si="11"/>
        <v>4410192.7190822745</v>
      </c>
      <c r="K44" s="24">
        <f t="shared" si="4"/>
        <v>143257.50106955113</v>
      </c>
      <c r="L44" s="24">
        <f t="shared" ca="1" si="12"/>
        <v>212688.64220752619</v>
      </c>
      <c r="M44" s="24">
        <f t="shared" ca="1" si="16"/>
        <v>120380.9498998339</v>
      </c>
      <c r="N44" s="25">
        <f t="shared" ca="1" si="6"/>
        <v>0.43400386287493964</v>
      </c>
      <c r="O44" s="24">
        <f t="shared" ca="1" si="13"/>
        <v>4463694.1557382448</v>
      </c>
      <c r="P44" s="26">
        <f t="shared" ca="1" si="14"/>
        <v>178547.76622952981</v>
      </c>
      <c r="Q44" s="26">
        <f t="shared" ca="1" si="7"/>
        <v>53501.436655969854</v>
      </c>
      <c r="S44" s="4"/>
      <c r="T44" s="4"/>
    </row>
    <row r="45" spans="1:20" x14ac:dyDescent="0.25">
      <c r="A45" s="19">
        <v>28</v>
      </c>
      <c r="B45" s="20">
        <f t="shared" ca="1" si="0"/>
        <v>7.0000000000000007E-2</v>
      </c>
      <c r="C45" s="21">
        <f t="shared" si="8"/>
        <v>0</v>
      </c>
      <c r="D45" s="21">
        <f t="shared" si="15"/>
        <v>2400000</v>
      </c>
      <c r="E45" s="21">
        <f t="shared" ca="1" si="9"/>
        <v>11698013.929277064</v>
      </c>
      <c r="F45" s="21">
        <f t="shared" ca="1" si="1"/>
        <v>7814637.5448933765</v>
      </c>
      <c r="G45" s="22">
        <f t="shared" ca="1" si="2"/>
        <v>184408.93141424368</v>
      </c>
      <c r="H45" s="22">
        <f t="shared" ca="1" si="10"/>
        <v>5610406.4977166615</v>
      </c>
      <c r="I45" s="23">
        <f t="shared" ca="1" si="3"/>
        <v>127175.43112786877</v>
      </c>
      <c r="J45" s="23">
        <f t="shared" ca="1" si="11"/>
        <v>4487973.9917564224</v>
      </c>
      <c r="K45" s="24">
        <f t="shared" si="4"/>
        <v>145263.10608452483</v>
      </c>
      <c r="L45" s="24">
        <f t="shared" ca="1" si="12"/>
        <v>218473.77327557091</v>
      </c>
      <c r="M45" s="24">
        <f t="shared" ca="1" si="16"/>
        <v>126166.08096787862</v>
      </c>
      <c r="N45" s="25">
        <f t="shared" ca="1" si="6"/>
        <v>0.42251154874896774</v>
      </c>
      <c r="O45" s="24">
        <f t="shared" ca="1" si="13"/>
        <v>4542498.5006547431</v>
      </c>
      <c r="P45" s="26">
        <f t="shared" ca="1" si="14"/>
        <v>181699.94002618972</v>
      </c>
      <c r="Q45" s="26">
        <f t="shared" ca="1" si="7"/>
        <v>54524.508898320964</v>
      </c>
      <c r="S45" s="3"/>
      <c r="T45" s="3"/>
    </row>
    <row r="46" spans="1:20" x14ac:dyDescent="0.25">
      <c r="A46" s="19">
        <v>29</v>
      </c>
      <c r="B46" s="20">
        <f t="shared" ca="1" si="0"/>
        <v>7.0000000000000007E-2</v>
      </c>
      <c r="C46" s="21">
        <f t="shared" si="8"/>
        <v>0</v>
      </c>
      <c r="D46" s="21">
        <f t="shared" si="15"/>
        <v>2400000</v>
      </c>
      <c r="E46" s="21">
        <f t="shared" ca="1" si="9"/>
        <v>12516874.904326459</v>
      </c>
      <c r="F46" s="21">
        <f t="shared" ca="1" si="1"/>
        <v>8289881.9629448019</v>
      </c>
      <c r="G46" s="22">
        <f t="shared" ca="1" si="2"/>
        <v>188746.94665640342</v>
      </c>
      <c r="H46" s="22">
        <f t="shared" ca="1" si="10"/>
        <v>5763009.5544545548</v>
      </c>
      <c r="I46" s="23">
        <f t="shared" ca="1" si="3"/>
        <v>129339.14494246771</v>
      </c>
      <c r="J46" s="23">
        <f t="shared" ca="1" si="11"/>
        <v>4567047.8279912183</v>
      </c>
      <c r="K46" s="24">
        <f t="shared" si="4"/>
        <v>147296.7895697082</v>
      </c>
      <c r="L46" s="24">
        <f t="shared" ca="1" si="12"/>
        <v>224416.25990866646</v>
      </c>
      <c r="M46" s="24">
        <f t="shared" ca="1" si="16"/>
        <v>132108.56760097417</v>
      </c>
      <c r="N46" s="25">
        <f t="shared" ca="1" si="6"/>
        <v>0.41132354823692335</v>
      </c>
      <c r="O46" s="24">
        <f t="shared" ca="1" si="13"/>
        <v>4622613.2115091151</v>
      </c>
      <c r="P46" s="26">
        <f t="shared" ca="1" si="14"/>
        <v>184904.52846036461</v>
      </c>
      <c r="Q46" s="26">
        <f t="shared" ca="1" si="7"/>
        <v>55565.383517896909</v>
      </c>
    </row>
    <row r="47" spans="1:20" x14ac:dyDescent="0.25">
      <c r="A47" s="19">
        <v>30</v>
      </c>
      <c r="B47" s="20">
        <f t="shared" ca="1" si="0"/>
        <v>7.0000000000000007E-2</v>
      </c>
      <c r="C47" s="21">
        <f t="shared" si="8"/>
        <v>0</v>
      </c>
      <c r="D47" s="21">
        <f t="shared" si="15"/>
        <v>2400000</v>
      </c>
      <c r="E47" s="21">
        <f t="shared" ca="1" si="9"/>
        <v>13393056.147629313</v>
      </c>
      <c r="F47" s="21">
        <f t="shared" ca="1" si="1"/>
        <v>8798376.4073185548</v>
      </c>
      <c r="G47" s="22">
        <f t="shared" ca="1" si="2"/>
        <v>193202.95591314993</v>
      </c>
      <c r="H47" s="22">
        <f t="shared" ca="1" si="10"/>
        <v>5919763.4143357193</v>
      </c>
      <c r="I47" s="23">
        <f t="shared" ca="1" si="3"/>
        <v>131538.01659123079</v>
      </c>
      <c r="J47" s="23">
        <f t="shared" ca="1" si="11"/>
        <v>4647434.9089089474</v>
      </c>
      <c r="K47" s="24">
        <f t="shared" si="4"/>
        <v>149358.9446236841</v>
      </c>
      <c r="L47" s="24">
        <f t="shared" ca="1" si="12"/>
        <v>230520.38217818219</v>
      </c>
      <c r="M47" s="24">
        <f t="shared" ca="1" si="16"/>
        <v>138212.68987048988</v>
      </c>
      <c r="N47" s="25">
        <f t="shared" ca="1" si="6"/>
        <v>0.40043180319015126</v>
      </c>
      <c r="O47" s="24">
        <f t="shared" ca="1" si="13"/>
        <v>4704059.262830955</v>
      </c>
      <c r="P47" s="26">
        <f t="shared" ca="1" si="14"/>
        <v>188162.37051323822</v>
      </c>
      <c r="Q47" s="26">
        <f t="shared" ca="1" si="7"/>
        <v>56624.353922007438</v>
      </c>
    </row>
    <row r="48" spans="1:20" x14ac:dyDescent="0.25">
      <c r="A48" s="19">
        <v>31</v>
      </c>
      <c r="B48" s="20">
        <f t="shared" ca="1" si="0"/>
        <v>7.0000000000000007E-2</v>
      </c>
      <c r="C48" s="21">
        <f t="shared" si="8"/>
        <v>0</v>
      </c>
      <c r="D48" s="21">
        <f t="shared" si="15"/>
        <v>2400000</v>
      </c>
      <c r="E48" s="21">
        <f t="shared" ca="1" si="9"/>
        <v>14330570.077963365</v>
      </c>
      <c r="F48" s="21">
        <f t="shared" ca="1" si="1"/>
        <v>9342448.1406960133</v>
      </c>
      <c r="G48" s="22">
        <f t="shared" ca="1" si="2"/>
        <v>197780.16862167994</v>
      </c>
      <c r="H48" s="22">
        <f t="shared" ca="1" si="10"/>
        <v>6080780.9792056512</v>
      </c>
      <c r="I48" s="23">
        <f t="shared" ca="1" si="3"/>
        <v>133772.60006055055</v>
      </c>
      <c r="J48" s="23">
        <f t="shared" ca="1" si="11"/>
        <v>4729156.2379897181</v>
      </c>
      <c r="K48" s="24">
        <f t="shared" si="4"/>
        <v>151449.9698484157</v>
      </c>
      <c r="L48" s="24">
        <f t="shared" ca="1" si="12"/>
        <v>236790.53657342878</v>
      </c>
      <c r="M48" s="24">
        <f t="shared" ca="1" si="16"/>
        <v>144482.84426573646</v>
      </c>
      <c r="N48" s="25">
        <f t="shared" ca="1" si="6"/>
        <v>0.38982846883776401</v>
      </c>
      <c r="O48" s="24">
        <f t="shared" ca="1" si="13"/>
        <v>4786857.9561762158</v>
      </c>
      <c r="P48" s="26">
        <f t="shared" ca="1" si="14"/>
        <v>191474.31824704862</v>
      </c>
      <c r="Q48" s="26">
        <f t="shared" ca="1" si="7"/>
        <v>57701.718186498067</v>
      </c>
    </row>
    <row r="49" spans="1:17" x14ac:dyDescent="0.25">
      <c r="A49" s="19">
        <v>32</v>
      </c>
      <c r="B49" s="20">
        <f t="shared" ca="1" si="0"/>
        <v>7.0000000000000007E-2</v>
      </c>
      <c r="C49" s="21">
        <f t="shared" si="8"/>
        <v>0</v>
      </c>
      <c r="D49" s="21">
        <f t="shared" si="15"/>
        <v>2400000</v>
      </c>
      <c r="E49" s="21">
        <f t="shared" ca="1" si="9"/>
        <v>15333709.983420802</v>
      </c>
      <c r="F49" s="21">
        <f t="shared" ca="1" si="1"/>
        <v>9924587.3307980075</v>
      </c>
      <c r="G49" s="22">
        <f t="shared" ca="1" si="2"/>
        <v>202481.88151588192</v>
      </c>
      <c r="H49" s="22">
        <f t="shared" ca="1" si="10"/>
        <v>6246178.2218400454</v>
      </c>
      <c r="I49" s="23">
        <f t="shared" ca="1" si="3"/>
        <v>136043.45787694634</v>
      </c>
      <c r="J49" s="23">
        <f t="shared" ca="1" si="11"/>
        <v>4812233.1460011797</v>
      </c>
      <c r="K49" s="24">
        <f t="shared" si="4"/>
        <v>153570.26942629353</v>
      </c>
      <c r="L49" s="24">
        <f t="shared" ca="1" si="12"/>
        <v>243231.23916822605</v>
      </c>
      <c r="M49" s="24">
        <f t="shared" ca="1" si="16"/>
        <v>150923.54686053377</v>
      </c>
      <c r="N49" s="25">
        <f t="shared" ca="1" si="6"/>
        <v>0.37950590813645252</v>
      </c>
      <c r="O49" s="24">
        <f t="shared" ca="1" si="13"/>
        <v>4871030.9251294099</v>
      </c>
      <c r="P49" s="26">
        <f t="shared" ca="1" si="14"/>
        <v>194841.2370051764</v>
      </c>
      <c r="Q49" s="26">
        <f t="shared" ca="1" si="7"/>
        <v>58797.77912823006</v>
      </c>
    </row>
    <row r="50" spans="1:17" x14ac:dyDescent="0.25">
      <c r="A50" s="19">
        <v>33</v>
      </c>
      <c r="B50" s="20">
        <f t="shared" ref="B50:B77" ca="1" si="17">IF($B$4=1,IF($B$3=0,$B$2,NORMINV(RAND(),$B$2,$B$3)),B50)</f>
        <v>7.0000000000000007E-2</v>
      </c>
      <c r="C50" s="21">
        <f t="shared" si="8"/>
        <v>0</v>
      </c>
      <c r="D50" s="21">
        <f t="shared" si="15"/>
        <v>2400000</v>
      </c>
      <c r="E50" s="21">
        <f t="shared" ca="1" si="9"/>
        <v>16407069.68226026</v>
      </c>
      <c r="F50" s="21">
        <f t="shared" ref="F50:F77" ca="1" si="18">IF(E50-D50&lt;0,E50,E50-MIN((E50-D50),K50)*$E$4-MAX(E50-D50-K50,0)*$E$5)</f>
        <v>10547458.453690689</v>
      </c>
      <c r="G50" s="22">
        <f t="shared" ref="G50:G77" ca="1" si="19">IF(L50="","",L50-MIN(K50,M50)*$E$4-MAX(M50-K50,0)*$E$5)</f>
        <v>207038.60349565907</v>
      </c>
      <c r="H50" s="22">
        <f t="shared" ca="1" si="10"/>
        <v>6416074.2694740957</v>
      </c>
      <c r="I50" s="23">
        <f t="shared" ref="I50:I77" ca="1" si="20">IF(A50&gt;$E$7,P50-Q50,"")</f>
        <v>138351.16123658343</v>
      </c>
      <c r="J50" s="23">
        <f t="shared" ca="1" si="11"/>
        <v>4896687.2960025501</v>
      </c>
      <c r="K50" s="24">
        <f t="shared" ref="K50:K77" si="21">$E$2*(1+$E$3)^(A50-1)</f>
        <v>155720.25319826166</v>
      </c>
      <c r="L50" s="24">
        <f t="shared" ca="1" si="12"/>
        <v>249847.12887360182</v>
      </c>
      <c r="M50" s="24">
        <f t="shared" ca="1" si="16"/>
        <v>157539.43656590951</v>
      </c>
      <c r="N50" s="25">
        <f t="shared" ref="N50:N77" ca="1" si="22">IF(A50&gt;$E$7,IF(L49="",D49/E49,(D49-(L49-M49))/H49),"")</f>
        <v>0.36945668626991091</v>
      </c>
      <c r="O50" s="24">
        <f t="shared" ca="1" si="13"/>
        <v>4956600.1403812151</v>
      </c>
      <c r="P50" s="26">
        <f t="shared" ca="1" si="14"/>
        <v>198264.00561524861</v>
      </c>
      <c r="Q50" s="26">
        <f t="shared" ref="Q50:Q77" ca="1" si="23">MIN(K50,P50)*$E$4+MAX(P50-K50,0)*$E$5</f>
        <v>59912.844378665162</v>
      </c>
    </row>
    <row r="51" spans="1:17" x14ac:dyDescent="0.25">
      <c r="A51" s="19">
        <v>34</v>
      </c>
      <c r="B51" s="20">
        <f t="shared" ca="1" si="17"/>
        <v>7.0000000000000007E-2</v>
      </c>
      <c r="C51" s="21">
        <f t="shared" ref="C51:C77" si="24">IF(A51&lt;=$B$9,12*$B$7*(1+$B$8)^(A51-1),0)</f>
        <v>0</v>
      </c>
      <c r="D51" s="21">
        <f t="shared" si="15"/>
        <v>2400000</v>
      </c>
      <c r="E51" s="21">
        <f t="shared" ref="E51:E77" ca="1" si="25">C51+C51/$B$10*(B51)*(1/2+$B$10/2)+E50*(1+B51)</f>
        <v>17555564.56001848</v>
      </c>
      <c r="F51" s="21">
        <f t="shared" ca="1" si="18"/>
        <v>11213912.495322175</v>
      </c>
      <c r="G51" s="22">
        <f t="shared" ca="1" si="19"/>
        <v>211307.20433248539</v>
      </c>
      <c r="H51" s="22">
        <f t="shared" ref="H51:H77" ca="1" si="26">IF(L51="","",IF(A51=$E$7+1,FV(B51,1,0,-E50+L51,1),FV(B51,1,0,-H50+L51,1)))</f>
        <v>6590591.4896037914</v>
      </c>
      <c r="I51" s="23">
        <f t="shared" ca="1" si="20"/>
        <v>140696.29013673254</v>
      </c>
      <c r="J51" s="23">
        <f t="shared" ref="J51:J77" ca="1" si="27">O51-Q51</f>
        <v>4982540.6884240536</v>
      </c>
      <c r="K51" s="24">
        <f t="shared" si="21"/>
        <v>157900.33674303733</v>
      </c>
      <c r="L51" s="24">
        <f t="shared" ref="L51:L77" ca="1" si="28">IF(A51&gt;$E$7,$H$14*MIN(E50,H50),"")</f>
        <v>256642.97077896382</v>
      </c>
      <c r="M51" s="24">
        <f t="shared" ca="1" si="16"/>
        <v>164335.27847127154</v>
      </c>
      <c r="N51" s="25">
        <f t="shared" ca="1" si="22"/>
        <v>0.35967356529391631</v>
      </c>
      <c r="O51" s="24">
        <f t="shared" ref="O51:O77" ca="1" si="29">C51+C51/$B$10*(B51)*(1/2+$B$10/2)+J50*(1+B51-IF(A51&gt;$E$7,$J$14,0))</f>
        <v>5043587.9148826264</v>
      </c>
      <c r="P51" s="26">
        <f t="shared" ref="P51:P77" ca="1" si="30">IF(A51&gt;$E$7,O51*$J$14,(O51-J50-C51)*$J$14/B51)</f>
        <v>201743.51659530506</v>
      </c>
      <c r="Q51" s="26">
        <f t="shared" ca="1" si="23"/>
        <v>61047.226458572521</v>
      </c>
    </row>
    <row r="52" spans="1:17" x14ac:dyDescent="0.25">
      <c r="A52" s="19">
        <v>35</v>
      </c>
      <c r="B52" s="20">
        <f t="shared" ca="1" si="17"/>
        <v>7.0000000000000007E-2</v>
      </c>
      <c r="C52" s="21">
        <f t="shared" si="24"/>
        <v>0</v>
      </c>
      <c r="D52" s="21">
        <f t="shared" si="15"/>
        <v>2400000</v>
      </c>
      <c r="E52" s="21">
        <f t="shared" ca="1" si="25"/>
        <v>18784454.079219773</v>
      </c>
      <c r="F52" s="21">
        <f t="shared" ca="1" si="18"/>
        <v>11927000.007166084</v>
      </c>
      <c r="G52" s="22">
        <f t="shared" ca="1" si="19"/>
        <v>215687.5945466547</v>
      </c>
      <c r="H52" s="22">
        <f t="shared" ca="1" si="26"/>
        <v>6769855.5781210149</v>
      </c>
      <c r="I52" s="23">
        <f t="shared" ca="1" si="20"/>
        <v>143079.43350919717</v>
      </c>
      <c r="J52" s="23">
        <f t="shared" ca="1" si="27"/>
        <v>5069815.666222902</v>
      </c>
      <c r="K52" s="24">
        <f t="shared" si="21"/>
        <v>160110.94145743985</v>
      </c>
      <c r="L52" s="24">
        <f t="shared" ca="1" si="28"/>
        <v>263623.65958415164</v>
      </c>
      <c r="M52" s="24">
        <f t="shared" ca="1" si="16"/>
        <v>171315.96727645933</v>
      </c>
      <c r="N52" s="25">
        <f t="shared" ca="1" si="22"/>
        <v>0.35014949892320513</v>
      </c>
      <c r="O52" s="24">
        <f t="shared" ca="1" si="29"/>
        <v>5132016.9090767754</v>
      </c>
      <c r="P52" s="26">
        <f t="shared" ca="1" si="30"/>
        <v>205280.67636307102</v>
      </c>
      <c r="Q52" s="26">
        <f t="shared" ca="1" si="23"/>
        <v>62201.242853873846</v>
      </c>
    </row>
    <row r="53" spans="1:17" x14ac:dyDescent="0.25">
      <c r="A53" s="19">
        <v>36</v>
      </c>
      <c r="B53" s="20">
        <f t="shared" ca="1" si="17"/>
        <v>7.0000000000000007E-2</v>
      </c>
      <c r="C53" s="21">
        <f t="shared" si="24"/>
        <v>0</v>
      </c>
      <c r="D53" s="21">
        <f t="shared" si="15"/>
        <v>2400000</v>
      </c>
      <c r="E53" s="21">
        <f t="shared" ca="1" si="25"/>
        <v>20099365.86476516</v>
      </c>
      <c r="F53" s="21">
        <f t="shared" ca="1" si="18"/>
        <v>12689985.075759469</v>
      </c>
      <c r="G53" s="22">
        <f t="shared" ca="1" si="19"/>
        <v>220182.75437731491</v>
      </c>
      <c r="H53" s="22">
        <f t="shared" ca="1" si="26"/>
        <v>6953995.6498459075</v>
      </c>
      <c r="I53" s="23">
        <f t="shared" ca="1" si="20"/>
        <v>145501.1893557391</v>
      </c>
      <c r="J53" s="23">
        <f t="shared" ca="1" si="27"/>
        <v>5158534.9201169452</v>
      </c>
      <c r="K53" s="24">
        <f t="shared" si="21"/>
        <v>162352.49463784404</v>
      </c>
      <c r="L53" s="24">
        <f t="shared" ca="1" si="28"/>
        <v>270794.22312484059</v>
      </c>
      <c r="M53" s="24">
        <f t="shared" ca="1" si="16"/>
        <v>178486.53081714828</v>
      </c>
      <c r="N53" s="25">
        <f t="shared" ca="1" si="22"/>
        <v>0.34087762745639127</v>
      </c>
      <c r="O53" s="24">
        <f t="shared" ca="1" si="29"/>
        <v>5221910.1362095894</v>
      </c>
      <c r="P53" s="26">
        <f t="shared" ca="1" si="30"/>
        <v>208876.40544838359</v>
      </c>
      <c r="Q53" s="26">
        <f t="shared" ca="1" si="23"/>
        <v>63375.216092644507</v>
      </c>
    </row>
    <row r="54" spans="1:17" x14ac:dyDescent="0.25">
      <c r="A54" s="19">
        <v>37</v>
      </c>
      <c r="B54" s="20">
        <f t="shared" ca="1" si="17"/>
        <v>7.0000000000000007E-2</v>
      </c>
      <c r="C54" s="21">
        <f t="shared" si="24"/>
        <v>0</v>
      </c>
      <c r="D54" s="21">
        <f t="shared" si="15"/>
        <v>2400000</v>
      </c>
      <c r="E54" s="21">
        <f t="shared" ca="1" si="25"/>
        <v>21506321.475298721</v>
      </c>
      <c r="F54" s="21">
        <f t="shared" ca="1" si="18"/>
        <v>13506360.270107675</v>
      </c>
      <c r="G54" s="22">
        <f t="shared" ca="1" si="19"/>
        <v>224795.7442800719</v>
      </c>
      <c r="H54" s="22">
        <f t="shared" ca="1" si="26"/>
        <v>7143144.3315217169</v>
      </c>
      <c r="I54" s="23">
        <f t="shared" ca="1" si="20"/>
        <v>147962.1648855306</v>
      </c>
      <c r="J54" s="23">
        <f t="shared" ca="1" si="27"/>
        <v>5248721.4938971661</v>
      </c>
      <c r="K54" s="24">
        <f t="shared" si="21"/>
        <v>164625.42956277388</v>
      </c>
      <c r="L54" s="24">
        <f t="shared" ca="1" si="28"/>
        <v>278159.82599383628</v>
      </c>
      <c r="M54" s="24">
        <f t="shared" ca="1" si="16"/>
        <v>185852.13368614396</v>
      </c>
      <c r="N54" s="25">
        <f t="shared" ca="1" si="22"/>
        <v>0.33185127283527183</v>
      </c>
      <c r="O54" s="24">
        <f t="shared" ca="1" si="29"/>
        <v>5313290.9677204536</v>
      </c>
      <c r="P54" s="26">
        <f t="shared" ca="1" si="30"/>
        <v>212531.63870881815</v>
      </c>
      <c r="Q54" s="26">
        <f t="shared" ca="1" si="23"/>
        <v>64569.473823287539</v>
      </c>
    </row>
    <row r="55" spans="1:17" x14ac:dyDescent="0.25">
      <c r="A55" s="19">
        <v>38</v>
      </c>
      <c r="B55" s="20">
        <f t="shared" ca="1" si="17"/>
        <v>7.0000000000000007E-2</v>
      </c>
      <c r="C55" s="21">
        <f t="shared" si="24"/>
        <v>0</v>
      </c>
      <c r="D55" s="21">
        <f t="shared" si="15"/>
        <v>2400000</v>
      </c>
      <c r="E55" s="21">
        <f t="shared" ca="1" si="25"/>
        <v>23011763.978569634</v>
      </c>
      <c r="F55" s="21">
        <f t="shared" ca="1" si="18"/>
        <v>14379862.635406885</v>
      </c>
      <c r="G55" s="22">
        <f t="shared" ca="1" si="19"/>
        <v>229529.70709703249</v>
      </c>
      <c r="H55" s="22">
        <f t="shared" ca="1" si="26"/>
        <v>7337437.8573391074</v>
      </c>
      <c r="I55" s="23">
        <f t="shared" ca="1" si="20"/>
        <v>150462.97665466461</v>
      </c>
      <c r="J55" s="23">
        <f t="shared" ca="1" si="27"/>
        <v>5340398.7898201831</v>
      </c>
      <c r="K55" s="24">
        <f t="shared" si="21"/>
        <v>166930.1855766527</v>
      </c>
      <c r="L55" s="24">
        <f t="shared" ca="1" si="28"/>
        <v>285725.77326086868</v>
      </c>
      <c r="M55" s="24">
        <f t="shared" ca="1" si="16"/>
        <v>193418.0809531764</v>
      </c>
      <c r="N55" s="25">
        <f t="shared" ca="1" si="22"/>
        <v>0.32306393383496085</v>
      </c>
      <c r="O55" s="24">
        <f t="shared" ca="1" si="29"/>
        <v>5406183.1387140816</v>
      </c>
      <c r="P55" s="26">
        <f t="shared" ca="1" si="30"/>
        <v>216247.32554856327</v>
      </c>
      <c r="Q55" s="26">
        <f t="shared" ca="1" si="23"/>
        <v>65784.34889389867</v>
      </c>
    </row>
    <row r="56" spans="1:17" x14ac:dyDescent="0.25">
      <c r="A56" s="19">
        <v>39</v>
      </c>
      <c r="B56" s="20">
        <f t="shared" ca="1" si="17"/>
        <v>7.0000000000000007E-2</v>
      </c>
      <c r="C56" s="21">
        <f t="shared" si="24"/>
        <v>0</v>
      </c>
      <c r="D56" s="21">
        <f t="shared" si="15"/>
        <v>2400000</v>
      </c>
      <c r="E56" s="21">
        <f t="shared" ca="1" si="25"/>
        <v>24622587.457069509</v>
      </c>
      <c r="F56" s="21">
        <f t="shared" ca="1" si="18"/>
        <v>15314490.806326523</v>
      </c>
      <c r="G56" s="22">
        <f t="shared" ca="1" si="19"/>
        <v>234387.87028570694</v>
      </c>
      <c r="H56" s="22">
        <f t="shared" ca="1" si="26"/>
        <v>7537016.1670587314</v>
      </c>
      <c r="I56" s="23">
        <f t="shared" ca="1" si="20"/>
        <v>153004.25070775198</v>
      </c>
      <c r="J56" s="23">
        <f t="shared" ca="1" si="27"/>
        <v>5433590.5740819499</v>
      </c>
      <c r="K56" s="24">
        <f t="shared" si="21"/>
        <v>169267.20817472585</v>
      </c>
      <c r="L56" s="24">
        <f t="shared" ca="1" si="28"/>
        <v>293497.51429356431</v>
      </c>
      <c r="M56" s="24">
        <f t="shared" ca="1" si="16"/>
        <v>201189.821985872</v>
      </c>
      <c r="N56" s="25">
        <f t="shared" ca="1" si="22"/>
        <v>0.31450928138138712</v>
      </c>
      <c r="O56" s="24">
        <f t="shared" ca="1" si="29"/>
        <v>5500610.753514789</v>
      </c>
      <c r="P56" s="26">
        <f t="shared" ca="1" si="30"/>
        <v>220024.43014059158</v>
      </c>
      <c r="Q56" s="26">
        <f t="shared" ca="1" si="23"/>
        <v>67020.179432839592</v>
      </c>
    </row>
    <row r="57" spans="1:17" x14ac:dyDescent="0.25">
      <c r="A57" s="19">
        <v>40</v>
      </c>
      <c r="B57" s="20">
        <f t="shared" ca="1" si="17"/>
        <v>7.0000000000000007E-2</v>
      </c>
      <c r="C57" s="21">
        <f t="shared" si="24"/>
        <v>0</v>
      </c>
      <c r="D57" s="21">
        <f t="shared" si="15"/>
        <v>2400000</v>
      </c>
      <c r="E57" s="21">
        <f t="shared" ca="1" si="25"/>
        <v>26346168.579064377</v>
      </c>
      <c r="F57" s="21">
        <f t="shared" ca="1" si="18"/>
        <v>16314523.318220716</v>
      </c>
      <c r="G57" s="22">
        <f t="shared" ca="1" si="19"/>
        <v>239373.54820836915</v>
      </c>
      <c r="H57" s="22">
        <f t="shared" ca="1" si="26"/>
        <v>7742023.0068027293</v>
      </c>
      <c r="I57" s="23">
        <f t="shared" ca="1" si="20"/>
        <v>155586.62272163806</v>
      </c>
      <c r="J57" s="23">
        <f t="shared" ca="1" si="27"/>
        <v>5528320.98237387</v>
      </c>
      <c r="K57" s="24">
        <f t="shared" si="21"/>
        <v>171636.94908917203</v>
      </c>
      <c r="L57" s="24">
        <f t="shared" ca="1" si="28"/>
        <v>301480.64668234927</v>
      </c>
      <c r="M57" s="24">
        <f t="shared" ca="1" si="16"/>
        <v>209172.95437465695</v>
      </c>
      <c r="N57" s="25">
        <f t="shared" ca="1" si="22"/>
        <v>0.30618115399278339</v>
      </c>
      <c r="O57" s="24">
        <f t="shared" ca="1" si="29"/>
        <v>5596598.2913044086</v>
      </c>
      <c r="P57" s="26">
        <f t="shared" ca="1" si="30"/>
        <v>223863.93165217634</v>
      </c>
      <c r="Q57" s="26">
        <f t="shared" ca="1" si="23"/>
        <v>68277.30893053826</v>
      </c>
    </row>
    <row r="58" spans="1:17" x14ac:dyDescent="0.25">
      <c r="A58" s="19">
        <v>41</v>
      </c>
      <c r="B58" s="20">
        <f t="shared" ca="1" si="17"/>
        <v>7.0000000000000007E-2</v>
      </c>
      <c r="C58" s="21">
        <f t="shared" si="24"/>
        <v>0</v>
      </c>
      <c r="D58" s="21">
        <f t="shared" si="15"/>
        <v>2400000</v>
      </c>
      <c r="E58" s="21">
        <f t="shared" ca="1" si="25"/>
        <v>28190400.379598886</v>
      </c>
      <c r="F58" s="21">
        <f t="shared" ca="1" si="18"/>
        <v>17384538.200123817</v>
      </c>
      <c r="G58" s="22">
        <f t="shared" ca="1" si="19"/>
        <v>244490.14448351713</v>
      </c>
      <c r="H58" s="22">
        <f t="shared" ca="1" si="26"/>
        <v>7952606.0325877639</v>
      </c>
      <c r="I58" s="23">
        <f t="shared" ca="1" si="20"/>
        <v>158210.73815126909</v>
      </c>
      <c r="J58" s="23">
        <f t="shared" ca="1" si="27"/>
        <v>5624614.5255225515</v>
      </c>
      <c r="K58" s="24">
        <f t="shared" si="21"/>
        <v>174039.86637642045</v>
      </c>
      <c r="L58" s="24">
        <f t="shared" ca="1" si="28"/>
        <v>309680.92027210916</v>
      </c>
      <c r="M58" s="24">
        <f t="shared" ca="1" si="16"/>
        <v>217373.22796441687</v>
      </c>
      <c r="N58" s="25">
        <f t="shared" ca="1" si="22"/>
        <v>0.29807355334188412</v>
      </c>
      <c r="O58" s="24">
        <f t="shared" ca="1" si="29"/>
        <v>5694170.6118450863</v>
      </c>
      <c r="P58" s="26">
        <f t="shared" ca="1" si="30"/>
        <v>227766.82447380346</v>
      </c>
      <c r="Q58" s="26">
        <f t="shared" ca="1" si="23"/>
        <v>69556.086322534378</v>
      </c>
    </row>
    <row r="59" spans="1:17" x14ac:dyDescent="0.25">
      <c r="A59" s="19">
        <v>42</v>
      </c>
      <c r="B59" s="20">
        <f t="shared" ca="1" si="17"/>
        <v>7.0000000000000007E-2</v>
      </c>
      <c r="C59" s="21">
        <f t="shared" si="24"/>
        <v>0</v>
      </c>
      <c r="D59" s="21">
        <f t="shared" si="15"/>
        <v>2400000</v>
      </c>
      <c r="E59" s="21">
        <f t="shared" ca="1" si="25"/>
        <v>30163728.406170808</v>
      </c>
      <c r="F59" s="21">
        <f t="shared" ca="1" si="18"/>
        <v>18529433.939254925</v>
      </c>
      <c r="G59" s="22">
        <f t="shared" ca="1" si="19"/>
        <v>249741.15440112047</v>
      </c>
      <c r="H59" s="22">
        <f t="shared" ca="1" si="26"/>
        <v>8168916.9166741511</v>
      </c>
      <c r="I59" s="23">
        <f t="shared" ca="1" si="20"/>
        <v>160877.25237774046</v>
      </c>
      <c r="J59" s="23">
        <f t="shared" ca="1" si="27"/>
        <v>5722496.0952144396</v>
      </c>
      <c r="K59" s="24">
        <f t="shared" si="21"/>
        <v>176476.42450569037</v>
      </c>
      <c r="L59" s="24">
        <f t="shared" ca="1" si="28"/>
        <v>318104.24130351056</v>
      </c>
      <c r="M59" s="24">
        <f t="shared" ca="1" si="16"/>
        <v>225796.54899581827</v>
      </c>
      <c r="N59" s="25">
        <f t="shared" ca="1" si="22"/>
        <v>0.29018063993563487</v>
      </c>
      <c r="O59" s="24">
        <f t="shared" ca="1" si="29"/>
        <v>5793352.9612882286</v>
      </c>
      <c r="P59" s="26">
        <f t="shared" ca="1" si="30"/>
        <v>231734.11845152915</v>
      </c>
      <c r="Q59" s="26">
        <f t="shared" ca="1" si="23"/>
        <v>70856.866073788682</v>
      </c>
    </row>
    <row r="60" spans="1:17" x14ac:dyDescent="0.25">
      <c r="A60" s="19">
        <v>43</v>
      </c>
      <c r="B60" s="20">
        <f t="shared" ca="1" si="17"/>
        <v>7.0000000000000007E-2</v>
      </c>
      <c r="C60" s="21">
        <f t="shared" si="24"/>
        <v>0</v>
      </c>
      <c r="D60" s="21">
        <f t="shared" si="15"/>
        <v>2400000</v>
      </c>
      <c r="E60" s="21">
        <f t="shared" ca="1" si="25"/>
        <v>32275189.394602764</v>
      </c>
      <c r="F60" s="21">
        <f t="shared" ca="1" si="18"/>
        <v>19754451.91303692</v>
      </c>
      <c r="G60" s="22">
        <f t="shared" ca="1" si="19"/>
        <v>255130.16740338659</v>
      </c>
      <c r="H60" s="22">
        <f t="shared" ca="1" si="26"/>
        <v>8391111.4568076897</v>
      </c>
      <c r="I60" s="23">
        <f t="shared" ca="1" si="20"/>
        <v>163586.83085855976</v>
      </c>
      <c r="J60" s="23">
        <f t="shared" ca="1" si="27"/>
        <v>5821990.9698065976</v>
      </c>
      <c r="K60" s="24">
        <f t="shared" si="21"/>
        <v>178947.09444877005</v>
      </c>
      <c r="L60" s="24">
        <f t="shared" ca="1" si="28"/>
        <v>326756.67666696606</v>
      </c>
      <c r="M60" s="24">
        <f t="shared" ca="1" si="16"/>
        <v>234448.98435927375</v>
      </c>
      <c r="N60" s="25">
        <f t="shared" ca="1" si="22"/>
        <v>0.28249672890930183</v>
      </c>
      <c r="O60" s="24">
        <f t="shared" ca="1" si="29"/>
        <v>5894170.9780708728</v>
      </c>
      <c r="P60" s="26">
        <f t="shared" ca="1" si="30"/>
        <v>235766.83912283491</v>
      </c>
      <c r="Q60" s="26">
        <f t="shared" ca="1" si="23"/>
        <v>72180.008264275151</v>
      </c>
    </row>
    <row r="61" spans="1:17" x14ac:dyDescent="0.25">
      <c r="A61" s="19">
        <v>44</v>
      </c>
      <c r="B61" s="20">
        <f t="shared" ca="1" si="17"/>
        <v>7.0000000000000007E-2</v>
      </c>
      <c r="C61" s="21">
        <f t="shared" si="24"/>
        <v>0</v>
      </c>
      <c r="D61" s="21">
        <f t="shared" si="15"/>
        <v>2400000</v>
      </c>
      <c r="E61" s="21">
        <f t="shared" ca="1" si="25"/>
        <v>34534452.652224958</v>
      </c>
      <c r="F61" s="21">
        <f t="shared" ca="1" si="18"/>
        <v>21065200.391356133</v>
      </c>
      <c r="G61" s="22">
        <f t="shared" ca="1" si="19"/>
        <v>260660.86963282706</v>
      </c>
      <c r="H61" s="22">
        <f t="shared" ca="1" si="26"/>
        <v>8619349.6884328593</v>
      </c>
      <c r="I61" s="23">
        <f t="shared" ca="1" si="20"/>
        <v>166340.14928015636</v>
      </c>
      <c r="J61" s="23">
        <f t="shared" ca="1" si="27"/>
        <v>5923124.8202249203</v>
      </c>
      <c r="K61" s="24">
        <f t="shared" si="21"/>
        <v>181452.35377105282</v>
      </c>
      <c r="L61" s="24">
        <f t="shared" ca="1" si="28"/>
        <v>335644.45827230759</v>
      </c>
      <c r="M61" s="24">
        <f t="shared" ca="1" si="16"/>
        <v>243336.76596461528</v>
      </c>
      <c r="N61" s="25">
        <f t="shared" ca="1" si="22"/>
        <v>0.27501628593195265</v>
      </c>
      <c r="O61" s="24">
        <f t="shared" ca="1" si="29"/>
        <v>5996650.6989007955</v>
      </c>
      <c r="P61" s="26">
        <f t="shared" ca="1" si="30"/>
        <v>239866.02795603182</v>
      </c>
      <c r="Q61" s="26">
        <f t="shared" ca="1" si="23"/>
        <v>73525.878675875443</v>
      </c>
    </row>
    <row r="62" spans="1:17" x14ac:dyDescent="0.25">
      <c r="A62" s="19">
        <v>45</v>
      </c>
      <c r="B62" s="20">
        <f t="shared" ca="1" si="17"/>
        <v>7.0000000000000007E-2</v>
      </c>
      <c r="C62" s="21">
        <f t="shared" si="24"/>
        <v>0</v>
      </c>
      <c r="D62" s="21">
        <f t="shared" si="15"/>
        <v>2400000</v>
      </c>
      <c r="E62" s="21">
        <f t="shared" ca="1" si="25"/>
        <v>36951864.337880708</v>
      </c>
      <c r="F62" s="21">
        <f t="shared" ca="1" si="18"/>
        <v>22467680.218979396</v>
      </c>
      <c r="G62" s="22">
        <f t="shared" ca="1" si="19"/>
        <v>266337.0465494502</v>
      </c>
      <c r="H62" s="22">
        <f t="shared" ca="1" si="26"/>
        <v>8853795.9999582339</v>
      </c>
      <c r="I62" s="23">
        <f t="shared" ca="1" si="20"/>
        <v>169137.89371267182</v>
      </c>
      <c r="J62" s="23">
        <f t="shared" ca="1" si="27"/>
        <v>6025923.7159510739</v>
      </c>
      <c r="K62" s="24">
        <f t="shared" si="21"/>
        <v>183992.68672384758</v>
      </c>
      <c r="L62" s="24">
        <f t="shared" ca="1" si="28"/>
        <v>344773.98753731436</v>
      </c>
      <c r="M62" s="24">
        <f t="shared" ca="1" si="16"/>
        <v>252466.29522962208</v>
      </c>
      <c r="N62" s="25">
        <f t="shared" ca="1" si="22"/>
        <v>0.26773392322035888</v>
      </c>
      <c r="O62" s="24">
        <f t="shared" ca="1" si="29"/>
        <v>6100818.5648316685</v>
      </c>
      <c r="P62" s="26">
        <f t="shared" ca="1" si="30"/>
        <v>244032.74259326674</v>
      </c>
      <c r="Q62" s="26">
        <f t="shared" ca="1" si="23"/>
        <v>74894.848880594902</v>
      </c>
    </row>
    <row r="63" spans="1:17" x14ac:dyDescent="0.25">
      <c r="A63" s="19">
        <v>46</v>
      </c>
      <c r="B63" s="20">
        <f t="shared" ca="1" si="17"/>
        <v>7.0000000000000007E-2</v>
      </c>
      <c r="C63" s="21">
        <f t="shared" si="24"/>
        <v>0</v>
      </c>
      <c r="D63" s="21">
        <f t="shared" si="15"/>
        <v>2400000</v>
      </c>
      <c r="E63" s="21">
        <f t="shared" ca="1" si="25"/>
        <v>39538494.841532357</v>
      </c>
      <c r="F63" s="21">
        <f t="shared" ca="1" si="18"/>
        <v>23968312.295739468</v>
      </c>
      <c r="G63" s="22">
        <f t="shared" ca="1" si="19"/>
        <v>272162.58561895898</v>
      </c>
      <c r="H63" s="22">
        <f t="shared" ca="1" si="26"/>
        <v>9094619.2511570994</v>
      </c>
      <c r="I63" s="23">
        <f t="shared" ca="1" si="20"/>
        <v>171980.76076706406</v>
      </c>
      <c r="J63" s="23">
        <f t="shared" ca="1" si="27"/>
        <v>6130414.1310994858</v>
      </c>
      <c r="K63" s="24">
        <f t="shared" si="21"/>
        <v>186568.58433798145</v>
      </c>
      <c r="L63" s="24">
        <f t="shared" ca="1" si="28"/>
        <v>354151.83999832935</v>
      </c>
      <c r="M63" s="24">
        <f t="shared" ca="1" si="16"/>
        <v>261844.14769063707</v>
      </c>
      <c r="N63" s="25">
        <f t="shared" ca="1" si="22"/>
        <v>0.26064439565844905</v>
      </c>
      <c r="O63" s="24">
        <f t="shared" ca="1" si="29"/>
        <v>6206701.4274296062</v>
      </c>
      <c r="P63" s="26">
        <f t="shared" ca="1" si="30"/>
        <v>248268.05709718424</v>
      </c>
      <c r="Q63" s="26">
        <f t="shared" ca="1" si="23"/>
        <v>76287.296330120167</v>
      </c>
    </row>
    <row r="64" spans="1:17" x14ac:dyDescent="0.25">
      <c r="A64" s="19">
        <v>47</v>
      </c>
      <c r="B64" s="20">
        <f t="shared" ca="1" si="17"/>
        <v>7.0000000000000007E-2</v>
      </c>
      <c r="C64" s="21">
        <f t="shared" si="24"/>
        <v>0</v>
      </c>
      <c r="D64" s="21">
        <f t="shared" si="15"/>
        <v>2400000</v>
      </c>
      <c r="E64" s="21">
        <f t="shared" ca="1" si="25"/>
        <v>42306189.480439626</v>
      </c>
      <c r="F64" s="21">
        <f t="shared" ca="1" si="18"/>
        <v>25573966.980332792</v>
      </c>
      <c r="G64" s="22">
        <f t="shared" ca="1" si="19"/>
        <v>278141.47907388245</v>
      </c>
      <c r="H64" s="22">
        <f t="shared" ca="1" si="26"/>
        <v>9341992.8947885726</v>
      </c>
      <c r="I64" s="23">
        <f t="shared" ca="1" si="20"/>
        <v>174869.45775456028</v>
      </c>
      <c r="J64" s="23">
        <f t="shared" ca="1" si="27"/>
        <v>6236622.9505857313</v>
      </c>
      <c r="K64" s="24">
        <f t="shared" si="21"/>
        <v>189180.5445187132</v>
      </c>
      <c r="L64" s="24">
        <f t="shared" ca="1" si="28"/>
        <v>363784.77004628396</v>
      </c>
      <c r="M64" s="24">
        <f t="shared" ca="1" si="16"/>
        <v>271477.07773859164</v>
      </c>
      <c r="N64" s="25">
        <f t="shared" ca="1" si="22"/>
        <v>0.25374259701951812</v>
      </c>
      <c r="O64" s="24">
        <f t="shared" ca="1" si="29"/>
        <v>6314326.5550324703</v>
      </c>
      <c r="P64" s="26">
        <f t="shared" ca="1" si="30"/>
        <v>252573.0622012988</v>
      </c>
      <c r="Q64" s="26">
        <f t="shared" ca="1" si="23"/>
        <v>77703.604446738522</v>
      </c>
    </row>
    <row r="65" spans="1:17" x14ac:dyDescent="0.25">
      <c r="A65" s="19">
        <v>48</v>
      </c>
      <c r="B65" s="20">
        <f t="shared" ca="1" si="17"/>
        <v>7.0000000000000007E-2</v>
      </c>
      <c r="C65" s="21">
        <f t="shared" si="24"/>
        <v>0</v>
      </c>
      <c r="D65" s="21">
        <f t="shared" si="15"/>
        <v>2400000</v>
      </c>
      <c r="E65" s="21">
        <f t="shared" ca="1" si="25"/>
        <v>45267622.744070403</v>
      </c>
      <c r="F65" s="21">
        <f t="shared" ca="1" si="18"/>
        <v>27291995.55238213</v>
      </c>
      <c r="G65" s="22">
        <f t="shared" ca="1" si="19"/>
        <v>284277.82674962189</v>
      </c>
      <c r="H65" s="22">
        <f t="shared" ca="1" si="26"/>
        <v>9596095.1015268229</v>
      </c>
      <c r="I65" s="23">
        <f t="shared" ca="1" si="20"/>
        <v>177804.70284849292</v>
      </c>
      <c r="J65" s="23">
        <f t="shared" ca="1" si="27"/>
        <v>6344577.4763876647</v>
      </c>
      <c r="K65" s="24">
        <f t="shared" si="21"/>
        <v>191829.07214197519</v>
      </c>
      <c r="L65" s="24">
        <f t="shared" ca="1" si="28"/>
        <v>373679.7157915429</v>
      </c>
      <c r="M65" s="24">
        <f t="shared" ca="1" si="16"/>
        <v>281372.02348385059</v>
      </c>
      <c r="N65" s="25">
        <f t="shared" ca="1" si="22"/>
        <v>0.2470235562884717</v>
      </c>
      <c r="O65" s="24">
        <f t="shared" ca="1" si="29"/>
        <v>6423721.6391033037</v>
      </c>
      <c r="P65" s="26">
        <f t="shared" ca="1" si="30"/>
        <v>256948.86556413214</v>
      </c>
      <c r="Q65" s="26">
        <f t="shared" ca="1" si="23"/>
        <v>79144.162715639221</v>
      </c>
    </row>
    <row r="66" spans="1:17" x14ac:dyDescent="0.25">
      <c r="A66" s="19">
        <v>49</v>
      </c>
      <c r="B66" s="20">
        <f t="shared" ca="1" si="17"/>
        <v>7.0000000000000007E-2</v>
      </c>
      <c r="C66" s="21">
        <f t="shared" si="24"/>
        <v>0</v>
      </c>
      <c r="D66" s="21">
        <f t="shared" si="15"/>
        <v>2400000</v>
      </c>
      <c r="E66" s="21">
        <f t="shared" ca="1" si="25"/>
        <v>48436356.336155333</v>
      </c>
      <c r="F66" s="21">
        <f t="shared" ca="1" si="18"/>
        <v>29130263.876842886</v>
      </c>
      <c r="G66" s="22">
        <f t="shared" ca="1" si="19"/>
        <v>290575.83899744751</v>
      </c>
      <c r="H66" s="22">
        <f t="shared" ca="1" si="26"/>
        <v>9857108.8882883526</v>
      </c>
      <c r="I66" s="23">
        <f t="shared" ca="1" si="20"/>
        <v>180787.22524855408</v>
      </c>
      <c r="J66" s="23">
        <f t="shared" ca="1" si="27"/>
        <v>6454305.4339006767</v>
      </c>
      <c r="K66" s="24">
        <f t="shared" si="21"/>
        <v>194514.67915196292</v>
      </c>
      <c r="L66" s="24">
        <f t="shared" ca="1" si="28"/>
        <v>383843.80406107294</v>
      </c>
      <c r="M66" s="24">
        <f t="shared" ca="1" si="16"/>
        <v>291536.11175338062</v>
      </c>
      <c r="N66" s="25">
        <f t="shared" ca="1" si="22"/>
        <v>0.24048243408145606</v>
      </c>
      <c r="O66" s="24">
        <f t="shared" ca="1" si="29"/>
        <v>6534914.8006792944</v>
      </c>
      <c r="P66" s="26">
        <f t="shared" ca="1" si="30"/>
        <v>261396.59202717178</v>
      </c>
      <c r="Q66" s="26">
        <f t="shared" ca="1" si="23"/>
        <v>80609.36677861771</v>
      </c>
    </row>
    <row r="67" spans="1:17" x14ac:dyDescent="0.25">
      <c r="A67" s="19">
        <v>50</v>
      </c>
      <c r="B67" s="20">
        <f t="shared" ca="1" si="17"/>
        <v>7.0000000000000007E-2</v>
      </c>
      <c r="C67" s="21">
        <f t="shared" si="24"/>
        <v>0</v>
      </c>
      <c r="D67" s="21">
        <f t="shared" si="15"/>
        <v>2400000</v>
      </c>
      <c r="E67" s="21">
        <f t="shared" ca="1" si="25"/>
        <v>51826901.279686213</v>
      </c>
      <c r="F67" s="21">
        <f t="shared" ca="1" si="18"/>
        <v>31097188.424917016</v>
      </c>
      <c r="G67" s="22">
        <f t="shared" ca="1" si="19"/>
        <v>297039.83967653412</v>
      </c>
      <c r="H67" s="22">
        <f t="shared" ca="1" si="26"/>
        <v>10125222.250049796</v>
      </c>
      <c r="I67" s="23">
        <f t="shared" ca="1" si="20"/>
        <v>183817.76534750412</v>
      </c>
      <c r="J67" s="23">
        <f t="shared" ca="1" si="27"/>
        <v>6565834.9783884939</v>
      </c>
      <c r="K67" s="24">
        <f t="shared" si="21"/>
        <v>197237.88466009038</v>
      </c>
      <c r="L67" s="24">
        <f t="shared" ca="1" si="28"/>
        <v>394284.35553153412</v>
      </c>
      <c r="M67" s="24">
        <f t="shared" ca="1" si="16"/>
        <v>301976.66322384181</v>
      </c>
      <c r="N67" s="25">
        <f t="shared" ca="1" si="22"/>
        <v>0.23411451916029599</v>
      </c>
      <c r="O67" s="24">
        <f t="shared" ca="1" si="29"/>
        <v>6647934.5969176972</v>
      </c>
      <c r="P67" s="26">
        <f t="shared" ca="1" si="30"/>
        <v>265917.38387670787</v>
      </c>
      <c r="Q67" s="26">
        <f t="shared" ca="1" si="23"/>
        <v>82099.618529203755</v>
      </c>
    </row>
    <row r="68" spans="1:17" x14ac:dyDescent="0.25">
      <c r="A68" s="19">
        <v>51</v>
      </c>
      <c r="B68" s="20">
        <f t="shared" ca="1" si="17"/>
        <v>7.0000000000000007E-2</v>
      </c>
      <c r="C68" s="21">
        <f t="shared" si="24"/>
        <v>0</v>
      </c>
      <c r="D68" s="21">
        <f t="shared" si="15"/>
        <v>2400000</v>
      </c>
      <c r="E68" s="21">
        <f t="shared" ca="1" si="25"/>
        <v>55454784.369264252</v>
      </c>
      <c r="F68" s="21">
        <f t="shared" ca="1" si="18"/>
        <v>33201774.81643007</v>
      </c>
      <c r="G68" s="22">
        <f t="shared" ca="1" si="19"/>
        <v>303674.26922718575</v>
      </c>
      <c r="H68" s="22">
        <f t="shared" ca="1" si="26"/>
        <v>10400628.295251152</v>
      </c>
      <c r="I68" s="23">
        <f t="shared" ca="1" si="20"/>
        <v>186897.0749003712</v>
      </c>
      <c r="J68" s="23">
        <f t="shared" ca="1" si="27"/>
        <v>6679194.7015309138</v>
      </c>
      <c r="K68" s="24">
        <f t="shared" si="21"/>
        <v>199999.21504533169</v>
      </c>
      <c r="L68" s="24">
        <f t="shared" ca="1" si="28"/>
        <v>405008.89000199182</v>
      </c>
      <c r="M68" s="24">
        <f t="shared" ca="1" si="16"/>
        <v>312701.19769429951</v>
      </c>
      <c r="N68" s="25">
        <f t="shared" ca="1" si="22"/>
        <v>0.22791522503922898</v>
      </c>
      <c r="O68" s="24">
        <f t="shared" ca="1" si="29"/>
        <v>6762810.0277401488</v>
      </c>
      <c r="P68" s="26">
        <f t="shared" ca="1" si="30"/>
        <v>270512.40110960597</v>
      </c>
      <c r="Q68" s="26">
        <f t="shared" ca="1" si="23"/>
        <v>83615.326209234758</v>
      </c>
    </row>
    <row r="69" spans="1:17" x14ac:dyDescent="0.25">
      <c r="A69" s="19">
        <v>52</v>
      </c>
      <c r="B69" s="20">
        <f t="shared" ca="1" si="17"/>
        <v>7.0000000000000007E-2</v>
      </c>
      <c r="C69" s="21">
        <f t="shared" si="24"/>
        <v>0</v>
      </c>
      <c r="D69" s="21">
        <f t="shared" si="15"/>
        <v>2400000</v>
      </c>
      <c r="E69" s="21">
        <f t="shared" ca="1" si="25"/>
        <v>59336619.275112756</v>
      </c>
      <c r="F69" s="21">
        <f t="shared" ca="1" si="18"/>
        <v>35453659.060173795</v>
      </c>
      <c r="G69" s="22">
        <f t="shared" ca="1" si="19"/>
        <v>310483.68782745244</v>
      </c>
      <c r="H69" s="22">
        <f t="shared" ca="1" si="26"/>
        <v>10683525.384881983</v>
      </c>
      <c r="I69" s="23">
        <f t="shared" ca="1" si="20"/>
        <v>190025.91719617764</v>
      </c>
      <c r="J69" s="23">
        <f t="shared" ca="1" si="27"/>
        <v>6794413.6380699454</v>
      </c>
      <c r="K69" s="24">
        <f t="shared" si="21"/>
        <v>202799.20405596631</v>
      </c>
      <c r="L69" s="24">
        <f t="shared" ca="1" si="28"/>
        <v>416025.13181004609</v>
      </c>
      <c r="M69" s="24">
        <f t="shared" ca="1" si="16"/>
        <v>323717.43950235384</v>
      </c>
      <c r="N69" s="25">
        <f t="shared" ca="1" si="22"/>
        <v>0.22188008668149234</v>
      </c>
      <c r="O69" s="24">
        <f t="shared" ca="1" si="29"/>
        <v>6879570.5425768411</v>
      </c>
      <c r="P69" s="26">
        <f t="shared" ca="1" si="30"/>
        <v>275182.82170307363</v>
      </c>
      <c r="Q69" s="26">
        <f t="shared" ca="1" si="23"/>
        <v>85156.904506895982</v>
      </c>
    </row>
    <row r="70" spans="1:17" x14ac:dyDescent="0.25">
      <c r="A70" s="19">
        <v>53</v>
      </c>
      <c r="B70" s="20">
        <f t="shared" ca="1" si="17"/>
        <v>7.0000000000000007E-2</v>
      </c>
      <c r="C70" s="21">
        <f t="shared" si="24"/>
        <v>0</v>
      </c>
      <c r="D70" s="21">
        <f t="shared" si="15"/>
        <v>2400000</v>
      </c>
      <c r="E70" s="21">
        <f t="shared" ca="1" si="25"/>
        <v>63490182.624370649</v>
      </c>
      <c r="F70" s="21">
        <f t="shared" ca="1" si="18"/>
        <v>37863151.681071892</v>
      </c>
      <c r="G70" s="22">
        <f t="shared" ca="1" si="19"/>
        <v>317472.77863540524</v>
      </c>
      <c r="H70" s="22">
        <f t="shared" ca="1" si="26"/>
        <v>10974117.275350772</v>
      </c>
      <c r="I70" s="23">
        <f t="shared" ca="1" si="20"/>
        <v>193205.0672322319</v>
      </c>
      <c r="J70" s="23">
        <f t="shared" ca="1" si="27"/>
        <v>6911521.2725557936</v>
      </c>
      <c r="K70" s="24">
        <f t="shared" si="21"/>
        <v>205638.39291274987</v>
      </c>
      <c r="L70" s="24">
        <f t="shared" ca="1" si="28"/>
        <v>427341.01539527933</v>
      </c>
      <c r="M70" s="24">
        <f t="shared" ca="1" si="16"/>
        <v>335033.32308758702</v>
      </c>
      <c r="N70" s="25">
        <f t="shared" ca="1" si="22"/>
        <v>0.21600475728338434</v>
      </c>
      <c r="O70" s="24">
        <f t="shared" ca="1" si="29"/>
        <v>6998246.0472120438</v>
      </c>
      <c r="P70" s="26">
        <f t="shared" ca="1" si="30"/>
        <v>279929.84188848175</v>
      </c>
      <c r="Q70" s="26">
        <f t="shared" ca="1" si="23"/>
        <v>86724.774656249851</v>
      </c>
    </row>
    <row r="71" spans="1:17" x14ac:dyDescent="0.25">
      <c r="A71" s="19">
        <v>54</v>
      </c>
      <c r="B71" s="20">
        <f t="shared" ca="1" si="17"/>
        <v>7.0000000000000007E-2</v>
      </c>
      <c r="C71" s="21">
        <f t="shared" si="24"/>
        <v>0</v>
      </c>
      <c r="D71" s="21">
        <f t="shared" si="15"/>
        <v>2400000</v>
      </c>
      <c r="E71" s="21">
        <f t="shared" ca="1" si="25"/>
        <v>67934495.408076599</v>
      </c>
      <c r="F71" s="21">
        <f t="shared" ca="1" si="18"/>
        <v>40441284.936246462</v>
      </c>
      <c r="G71" s="22">
        <f t="shared" ca="1" si="19"/>
        <v>324646.35111939796</v>
      </c>
      <c r="H71" s="22">
        <f t="shared" ca="1" si="26"/>
        <v>11272613.265240313</v>
      </c>
      <c r="I71" s="23">
        <f t="shared" ca="1" si="20"/>
        <v>196435.31189102249</v>
      </c>
      <c r="J71" s="23">
        <f t="shared" ca="1" si="27"/>
        <v>7030547.5461941911</v>
      </c>
      <c r="K71" s="24">
        <f t="shared" si="21"/>
        <v>208517.33041352837</v>
      </c>
      <c r="L71" s="24">
        <f t="shared" ca="1" si="28"/>
        <v>438964.69101403089</v>
      </c>
      <c r="M71" s="24">
        <f t="shared" ca="1" si="16"/>
        <v>346656.99870633858</v>
      </c>
      <c r="N71" s="25">
        <f t="shared" ca="1" si="22"/>
        <v>0.21028500514348161</v>
      </c>
      <c r="O71" s="24">
        <f t="shared" ca="1" si="29"/>
        <v>7118866.9107324677</v>
      </c>
      <c r="P71" s="26">
        <f t="shared" ca="1" si="30"/>
        <v>284754.67642929871</v>
      </c>
      <c r="Q71" s="26">
        <f t="shared" ca="1" si="23"/>
        <v>88319.364538276204</v>
      </c>
    </row>
    <row r="72" spans="1:17" x14ac:dyDescent="0.25">
      <c r="A72" s="19">
        <v>55</v>
      </c>
      <c r="B72" s="20">
        <f t="shared" ca="1" si="17"/>
        <v>7.0000000000000007E-2</v>
      </c>
      <c r="C72" s="21">
        <f t="shared" si="24"/>
        <v>0</v>
      </c>
      <c r="D72" s="21">
        <f t="shared" si="15"/>
        <v>2400000</v>
      </c>
      <c r="E72" s="21">
        <f t="shared" ca="1" si="25"/>
        <v>72689910.086641967</v>
      </c>
      <c r="F72" s="21">
        <f t="shared" ca="1" si="18"/>
        <v>43199863.336208239</v>
      </c>
      <c r="G72" s="22">
        <f t="shared" ca="1" si="19"/>
        <v>332009.34447870369</v>
      </c>
      <c r="H72" s="22">
        <f t="shared" ca="1" si="26"/>
        <v>11579228.34605485</v>
      </c>
      <c r="I72" s="23">
        <f t="shared" ca="1" si="20"/>
        <v>199717.45011975407</v>
      </c>
      <c r="J72" s="23">
        <f t="shared" ca="1" si="27"/>
        <v>7151522.8637965703</v>
      </c>
      <c r="K72" s="24">
        <f t="shared" si="21"/>
        <v>211436.57303931777</v>
      </c>
      <c r="L72" s="24">
        <f t="shared" ca="1" si="28"/>
        <v>450904.53060961253</v>
      </c>
      <c r="M72" s="24">
        <f t="shared" ca="1" si="16"/>
        <v>358596.83830192022</v>
      </c>
      <c r="N72" s="25">
        <f t="shared" ca="1" si="22"/>
        <v>0.20471671061476013</v>
      </c>
      <c r="O72" s="24">
        <f t="shared" ca="1" si="29"/>
        <v>7241463.9725800166</v>
      </c>
      <c r="P72" s="26">
        <f t="shared" ca="1" si="30"/>
        <v>289658.55890320067</v>
      </c>
      <c r="Q72" s="26">
        <f t="shared" ca="1" si="23"/>
        <v>89941.108783446616</v>
      </c>
    </row>
    <row r="73" spans="1:17" x14ac:dyDescent="0.25">
      <c r="A73" s="19">
        <v>56</v>
      </c>
      <c r="B73" s="20">
        <f t="shared" ca="1" si="17"/>
        <v>7.0000000000000007E-2</v>
      </c>
      <c r="C73" s="21">
        <f t="shared" si="24"/>
        <v>0</v>
      </c>
      <c r="D73" s="21">
        <f t="shared" si="15"/>
        <v>2400000</v>
      </c>
      <c r="E73" s="21">
        <f t="shared" ca="1" si="25"/>
        <v>77778203.792706907</v>
      </c>
      <c r="F73" s="21">
        <f t="shared" ca="1" si="18"/>
        <v>46151517.702529296</v>
      </c>
      <c r="G73" s="22">
        <f t="shared" ca="1" si="19"/>
        <v>339566.83115698351</v>
      </c>
      <c r="H73" s="22">
        <f t="shared" ca="1" si="26"/>
        <v>11894183.357067542</v>
      </c>
      <c r="I73" s="23">
        <f t="shared" ca="1" si="20"/>
        <v>203052.29311256309</v>
      </c>
      <c r="J73" s="23">
        <f t="shared" ca="1" si="27"/>
        <v>7274478.1008346118</v>
      </c>
      <c r="K73" s="24">
        <f t="shared" si="21"/>
        <v>214396.68506186825</v>
      </c>
      <c r="L73" s="24">
        <f t="shared" ca="1" si="28"/>
        <v>463169.13384219399</v>
      </c>
      <c r="M73" s="24">
        <f t="shared" ca="1" si="16"/>
        <v>370861.44153450173</v>
      </c>
      <c r="N73" s="25">
        <f t="shared" ca="1" si="22"/>
        <v>0.19929586313742223</v>
      </c>
      <c r="O73" s="24">
        <f t="shared" ca="1" si="29"/>
        <v>7366068.5497104675</v>
      </c>
      <c r="P73" s="26">
        <f t="shared" ca="1" si="30"/>
        <v>294642.74198841868</v>
      </c>
      <c r="Q73" s="26">
        <f t="shared" ca="1" si="23"/>
        <v>91590.448875855611</v>
      </c>
    </row>
    <row r="74" spans="1:17" x14ac:dyDescent="0.25">
      <c r="A74" s="19">
        <v>57</v>
      </c>
      <c r="B74" s="20">
        <f t="shared" ca="1" si="17"/>
        <v>7.0000000000000007E-2</v>
      </c>
      <c r="C74" s="21">
        <f t="shared" si="24"/>
        <v>0</v>
      </c>
      <c r="D74" s="21">
        <f t="shared" si="15"/>
        <v>2400000</v>
      </c>
      <c r="E74" s="21">
        <f t="shared" ca="1" si="25"/>
        <v>83222678.058196396</v>
      </c>
      <c r="F74" s="21">
        <f t="shared" ca="1" si="18"/>
        <v>49309763.009551823</v>
      </c>
      <c r="G74" s="22">
        <f t="shared" ca="1" si="19"/>
        <v>347324.02045110794</v>
      </c>
      <c r="H74" s="22">
        <f t="shared" ca="1" si="26"/>
        <v>12217705.14437978</v>
      </c>
      <c r="I74" s="23">
        <f t="shared" ca="1" si="20"/>
        <v>206440.66449545405</v>
      </c>
      <c r="J74" s="23">
        <f t="shared" ca="1" si="27"/>
        <v>7399444.6106007192</v>
      </c>
      <c r="K74" s="24">
        <f t="shared" si="21"/>
        <v>217398.23865273444</v>
      </c>
      <c r="L74" s="24">
        <f t="shared" ca="1" si="28"/>
        <v>475767.33428270172</v>
      </c>
      <c r="M74" s="24">
        <f t="shared" ca="1" si="16"/>
        <v>383459.64197500941</v>
      </c>
      <c r="N74" s="25">
        <f t="shared" ca="1" si="22"/>
        <v>0.19401855835029427</v>
      </c>
      <c r="O74" s="24">
        <f t="shared" ca="1" si="29"/>
        <v>7492712.4438596508</v>
      </c>
      <c r="P74" s="26">
        <f t="shared" ca="1" si="30"/>
        <v>299708.49775438604</v>
      </c>
      <c r="Q74" s="26">
        <f t="shared" ca="1" si="23"/>
        <v>93267.833258931976</v>
      </c>
    </row>
    <row r="75" spans="1:17" x14ac:dyDescent="0.25">
      <c r="A75" s="19">
        <v>58</v>
      </c>
      <c r="B75" s="20">
        <f t="shared" ca="1" si="17"/>
        <v>7.0000000000000007E-2</v>
      </c>
      <c r="C75" s="21">
        <f t="shared" si="24"/>
        <v>0</v>
      </c>
      <c r="D75" s="21">
        <f t="shared" si="15"/>
        <v>2400000</v>
      </c>
      <c r="E75" s="21">
        <f t="shared" ca="1" si="25"/>
        <v>89048265.522270143</v>
      </c>
      <c r="F75" s="21">
        <f t="shared" ca="1" si="18"/>
        <v>52689060.275015756</v>
      </c>
      <c r="G75" s="22">
        <f t="shared" ca="1" si="19"/>
        <v>355286.26221792254</v>
      </c>
      <c r="H75" s="22">
        <f t="shared" ca="1" si="26"/>
        <v>12550026.724306909</v>
      </c>
      <c r="I75" s="23">
        <f t="shared" ca="1" si="20"/>
        <v>209883.4005139957</v>
      </c>
      <c r="J75" s="23">
        <f t="shared" ca="1" si="27"/>
        <v>7526454.2314759875</v>
      </c>
      <c r="K75" s="24">
        <f t="shared" si="21"/>
        <v>220441.81399387275</v>
      </c>
      <c r="L75" s="24">
        <f t="shared" ca="1" si="28"/>
        <v>488708.20577519119</v>
      </c>
      <c r="M75" s="24">
        <f t="shared" ca="1" si="16"/>
        <v>396400.51346749888</v>
      </c>
      <c r="N75" s="25">
        <f t="shared" ca="1" si="22"/>
        <v>0.18888099527871324</v>
      </c>
      <c r="O75" s="24">
        <f t="shared" ca="1" si="29"/>
        <v>7621427.9489187412</v>
      </c>
      <c r="P75" s="26">
        <f t="shared" ca="1" si="30"/>
        <v>304857.11795674963</v>
      </c>
      <c r="Q75" s="26">
        <f t="shared" ca="1" si="23"/>
        <v>94973.717442753928</v>
      </c>
    </row>
    <row r="76" spans="1:17" x14ac:dyDescent="0.25">
      <c r="A76" s="19">
        <v>59</v>
      </c>
      <c r="B76" s="20">
        <f t="shared" ca="1" si="17"/>
        <v>7.0000000000000007E-2</v>
      </c>
      <c r="C76" s="21">
        <f t="shared" si="24"/>
        <v>0</v>
      </c>
      <c r="D76" s="21">
        <f t="shared" si="15"/>
        <v>2400000</v>
      </c>
      <c r="E76" s="21">
        <f t="shared" ca="1" si="25"/>
        <v>95281644.108829051</v>
      </c>
      <c r="F76" s="21">
        <f t="shared" ca="1" si="18"/>
        <v>56304882.783029318</v>
      </c>
      <c r="G76" s="22">
        <f t="shared" ca="1" si="19"/>
        <v>363459.05068161915</v>
      </c>
      <c r="H76" s="22">
        <f t="shared" ca="1" si="26"/>
        <v>12891387.451208059</v>
      </c>
      <c r="I76" s="23">
        <f t="shared" ca="1" si="20"/>
        <v>213381.35022381824</v>
      </c>
      <c r="J76" s="23">
        <f t="shared" ca="1" si="27"/>
        <v>7655539.2943072757</v>
      </c>
      <c r="K76" s="24">
        <f t="shared" si="21"/>
        <v>223527.99938978697</v>
      </c>
      <c r="L76" s="24">
        <f t="shared" ca="1" si="28"/>
        <v>502001.06897227641</v>
      </c>
      <c r="M76" s="24">
        <f t="shared" ca="1" si="16"/>
        <v>409693.3766645841</v>
      </c>
      <c r="N76" s="25">
        <f t="shared" ca="1" si="22"/>
        <v>0.18387947359687815</v>
      </c>
      <c r="O76" s="24">
        <f t="shared" ca="1" si="29"/>
        <v>7752247.8584202677</v>
      </c>
      <c r="P76" s="26">
        <f t="shared" ca="1" si="30"/>
        <v>310089.9143368107</v>
      </c>
      <c r="Q76" s="26">
        <f t="shared" ca="1" si="23"/>
        <v>96708.564112992462</v>
      </c>
    </row>
    <row r="77" spans="1:17" x14ac:dyDescent="0.25">
      <c r="A77" s="27">
        <v>60</v>
      </c>
      <c r="B77" s="28">
        <f t="shared" ca="1" si="17"/>
        <v>7.0000000000000007E-2</v>
      </c>
      <c r="C77" s="29">
        <f t="shared" si="24"/>
        <v>0</v>
      </c>
      <c r="D77" s="29">
        <f t="shared" si="15"/>
        <v>2400000</v>
      </c>
      <c r="E77" s="29">
        <f t="shared" ca="1" si="25"/>
        <v>101951359.19644709</v>
      </c>
      <c r="F77" s="29">
        <f t="shared" ca="1" si="18"/>
        <v>60173786.942646496</v>
      </c>
      <c r="G77" s="30">
        <f t="shared" ca="1" si="19"/>
        <v>371848.02834444429</v>
      </c>
      <c r="H77" s="30">
        <f t="shared" ca="1" si="26"/>
        <v>13242033.189880919</v>
      </c>
      <c r="I77" s="31">
        <f t="shared" ca="1" si="20"/>
        <v>216935.37568395329</v>
      </c>
      <c r="J77" s="31">
        <f t="shared" ca="1" si="27"/>
        <v>7786732.6298949877</v>
      </c>
      <c r="K77" s="32">
        <f t="shared" si="21"/>
        <v>226657.391381244</v>
      </c>
      <c r="L77" s="32">
        <f t="shared" ca="1" si="28"/>
        <v>515655.49804832233</v>
      </c>
      <c r="M77" s="32">
        <f t="shared" ca="1" si="16"/>
        <v>423347.80574063002</v>
      </c>
      <c r="N77" s="33">
        <f t="shared" ca="1" si="22"/>
        <v>0.17901039096269289</v>
      </c>
      <c r="O77" s="32">
        <f t="shared" ca="1" si="29"/>
        <v>7885205.4731364939</v>
      </c>
      <c r="P77" s="34">
        <f t="shared" ca="1" si="30"/>
        <v>315408.21892545978</v>
      </c>
      <c r="Q77" s="34">
        <f t="shared" ca="1" si="23"/>
        <v>98472.843241506504</v>
      </c>
    </row>
    <row r="78" spans="1:17" x14ac:dyDescent="0.25">
      <c r="B78" s="41"/>
      <c r="G78" s="3"/>
      <c r="K78" s="6"/>
      <c r="L78" s="6"/>
      <c r="M78" s="6"/>
      <c r="N78" s="6"/>
      <c r="O78" s="6"/>
    </row>
    <row r="79" spans="1:17" x14ac:dyDescent="0.25">
      <c r="B79" s="41"/>
      <c r="G79" s="3"/>
      <c r="K79" s="6"/>
      <c r="L79" s="6"/>
      <c r="M79" s="6"/>
      <c r="N79" s="6"/>
      <c r="O79" s="6"/>
    </row>
    <row r="80" spans="1:17" x14ac:dyDescent="0.25">
      <c r="G80" s="3"/>
      <c r="K80" s="6"/>
      <c r="L80" s="6"/>
      <c r="M80" s="6"/>
      <c r="N80" s="6"/>
      <c r="O80" s="6"/>
    </row>
    <row r="81" spans="7:15" x14ac:dyDescent="0.25">
      <c r="G81" s="3"/>
      <c r="K81" s="6"/>
      <c r="L81" s="6"/>
      <c r="M81" s="6"/>
      <c r="N81" s="6"/>
      <c r="O81" s="6"/>
    </row>
    <row r="82" spans="7:15" x14ac:dyDescent="0.25">
      <c r="G82" s="3"/>
      <c r="K82" s="6"/>
      <c r="L82" s="6"/>
      <c r="M82" s="6"/>
      <c r="N82" s="6"/>
      <c r="O82" s="6"/>
    </row>
    <row r="83" spans="7:15" x14ac:dyDescent="0.25">
      <c r="G83" s="3"/>
      <c r="K83" s="6"/>
      <c r="L83" s="6"/>
      <c r="M83" s="6"/>
      <c r="N83" s="6"/>
      <c r="O83" s="6"/>
    </row>
    <row r="84" spans="7:15" x14ac:dyDescent="0.25">
      <c r="G84" s="3"/>
      <c r="K84" s="6"/>
      <c r="L84" s="6"/>
      <c r="M84" s="6"/>
      <c r="N84" s="6"/>
      <c r="O84" s="6"/>
    </row>
    <row r="85" spans="7:15" x14ac:dyDescent="0.25">
      <c r="G85" s="3"/>
      <c r="K85" s="6"/>
      <c r="L85" s="6"/>
      <c r="M85" s="6"/>
      <c r="N85" s="6"/>
      <c r="O85" s="6"/>
    </row>
    <row r="86" spans="7:15" x14ac:dyDescent="0.25">
      <c r="G86" s="3"/>
      <c r="K86" s="6"/>
      <c r="L86" s="6"/>
      <c r="M86" s="6"/>
      <c r="N86" s="6"/>
      <c r="O86" s="6"/>
    </row>
    <row r="87" spans="7:15" x14ac:dyDescent="0.25">
      <c r="G87" s="3"/>
      <c r="K87" s="6"/>
      <c r="L87" s="6"/>
      <c r="M87" s="6"/>
      <c r="N87" s="6"/>
      <c r="O87" s="6"/>
    </row>
    <row r="88" spans="7:15" x14ac:dyDescent="0.25">
      <c r="G88" s="3"/>
      <c r="K88" s="6"/>
      <c r="L88" s="6"/>
      <c r="M88" s="6"/>
      <c r="N88" s="6"/>
      <c r="O88" s="6"/>
    </row>
    <row r="89" spans="7:15" x14ac:dyDescent="0.25">
      <c r="G89" s="3"/>
      <c r="K89" s="6"/>
      <c r="L89" s="6"/>
      <c r="M89" s="6"/>
      <c r="N89" s="6"/>
      <c r="O89" s="6"/>
    </row>
    <row r="90" spans="7:15" x14ac:dyDescent="0.25">
      <c r="G90" s="3"/>
      <c r="K90" s="6"/>
      <c r="L90" s="6"/>
      <c r="M90" s="6"/>
      <c r="N90" s="6"/>
      <c r="O90" s="6"/>
    </row>
    <row r="91" spans="7:15" x14ac:dyDescent="0.25">
      <c r="G91" s="3"/>
      <c r="K91" s="6"/>
      <c r="L91" s="6"/>
      <c r="M91" s="6"/>
      <c r="N91" s="6"/>
      <c r="O91" s="6"/>
    </row>
    <row r="92" spans="7:15" x14ac:dyDescent="0.25">
      <c r="G92" s="3"/>
      <c r="K92" s="6"/>
      <c r="L92" s="6"/>
      <c r="M92" s="6"/>
      <c r="N92" s="6"/>
      <c r="O92" s="6"/>
    </row>
    <row r="93" spans="7:15" x14ac:dyDescent="0.25">
      <c r="G93" s="3"/>
      <c r="K93" s="6"/>
      <c r="L93" s="6"/>
      <c r="M93" s="6"/>
      <c r="N93" s="6"/>
      <c r="O93" s="6"/>
    </row>
    <row r="94" spans="7:15" x14ac:dyDescent="0.25">
      <c r="G94" s="3"/>
      <c r="K94" s="6"/>
      <c r="L94" s="6"/>
      <c r="M94" s="6"/>
      <c r="N94" s="6"/>
      <c r="O94" s="6"/>
    </row>
    <row r="95" spans="7:15" x14ac:dyDescent="0.25">
      <c r="G95" s="3"/>
      <c r="K95" s="6"/>
      <c r="L95" s="6"/>
      <c r="M95" s="6"/>
      <c r="N95" s="6"/>
      <c r="O95" s="6"/>
    </row>
    <row r="96" spans="7:15" x14ac:dyDescent="0.25">
      <c r="G96" s="3"/>
      <c r="K96" s="6"/>
      <c r="L96" s="6"/>
      <c r="M96" s="6"/>
      <c r="N96" s="6"/>
      <c r="O96" s="6"/>
    </row>
    <row r="97" spans="7:12" x14ac:dyDescent="0.25">
      <c r="G97" s="3"/>
      <c r="L97" s="5"/>
    </row>
    <row r="98" spans="7:12" x14ac:dyDescent="0.25">
      <c r="G98" s="3"/>
      <c r="L98" s="5"/>
    </row>
    <row r="99" spans="7:12" x14ac:dyDescent="0.25">
      <c r="G99" s="3"/>
      <c r="L99" s="5"/>
    </row>
    <row r="100" spans="7:12" x14ac:dyDescent="0.25">
      <c r="G100" s="3"/>
      <c r="L100" s="5"/>
    </row>
    <row r="101" spans="7:12" x14ac:dyDescent="0.25">
      <c r="G101" s="3"/>
      <c r="L101" s="5"/>
    </row>
    <row r="102" spans="7:12" x14ac:dyDescent="0.25">
      <c r="G102" s="3"/>
      <c r="L102" s="5"/>
    </row>
    <row r="103" spans="7:12" x14ac:dyDescent="0.25">
      <c r="G103" s="3"/>
      <c r="L103" s="5"/>
    </row>
    <row r="104" spans="7:12" x14ac:dyDescent="0.25">
      <c r="G104" s="3"/>
      <c r="L104" s="5"/>
    </row>
    <row r="105" spans="7:12" x14ac:dyDescent="0.25">
      <c r="G105" s="3"/>
      <c r="L105" s="5"/>
    </row>
    <row r="106" spans="7:12" x14ac:dyDescent="0.25">
      <c r="G106" s="3"/>
      <c r="L106" s="5"/>
    </row>
    <row r="107" spans="7:12" x14ac:dyDescent="0.25">
      <c r="G107" s="3"/>
      <c r="L107" s="5"/>
    </row>
    <row r="108" spans="7:12" x14ac:dyDescent="0.25">
      <c r="G108" s="3"/>
      <c r="L108" s="5"/>
    </row>
    <row r="109" spans="7:12" x14ac:dyDescent="0.25">
      <c r="G109" s="3"/>
      <c r="L109" s="5"/>
    </row>
    <row r="110" spans="7:12" x14ac:dyDescent="0.25">
      <c r="L110" s="5"/>
    </row>
    <row r="111" spans="7:12" x14ac:dyDescent="0.25">
      <c r="L111" s="5"/>
    </row>
    <row r="112" spans="7:12" x14ac:dyDescent="0.25">
      <c r="L112" s="5"/>
    </row>
    <row r="113" spans="12:12" x14ac:dyDescent="0.25">
      <c r="L113" s="5"/>
    </row>
    <row r="114" spans="12:12" x14ac:dyDescent="0.25">
      <c r="L114" s="5"/>
    </row>
    <row r="115" spans="12:12" x14ac:dyDescent="0.25">
      <c r="L115" s="5"/>
    </row>
    <row r="116" spans="12:12" x14ac:dyDescent="0.25">
      <c r="L116" s="5"/>
    </row>
    <row r="117" spans="12:12" x14ac:dyDescent="0.25">
      <c r="L117" s="5"/>
    </row>
    <row r="118" spans="12:12" x14ac:dyDescent="0.25">
      <c r="L118" s="5"/>
    </row>
    <row r="119" spans="12:12" x14ac:dyDescent="0.25">
      <c r="L119" s="5"/>
    </row>
    <row r="120" spans="12:12" x14ac:dyDescent="0.25">
      <c r="L120" s="5"/>
    </row>
    <row r="121" spans="12:12" x14ac:dyDescent="0.25">
      <c r="L121" s="5"/>
    </row>
    <row r="122" spans="12:12" x14ac:dyDescent="0.25">
      <c r="L122" s="5"/>
    </row>
    <row r="123" spans="12:12" x14ac:dyDescent="0.25">
      <c r="L123" s="5"/>
    </row>
    <row r="124" spans="12:12" x14ac:dyDescent="0.25">
      <c r="L124" s="5"/>
    </row>
    <row r="125" spans="12:12" x14ac:dyDescent="0.25">
      <c r="L125" s="5"/>
    </row>
    <row r="126" spans="12:12" x14ac:dyDescent="0.25">
      <c r="L126" s="5"/>
    </row>
    <row r="127" spans="12:12" x14ac:dyDescent="0.25">
      <c r="L127" s="5"/>
    </row>
    <row r="128" spans="12:12" x14ac:dyDescent="0.25">
      <c r="L128" s="5"/>
    </row>
    <row r="129" spans="12:12" x14ac:dyDescent="0.25">
      <c r="L129" s="5"/>
    </row>
    <row r="130" spans="12:12" x14ac:dyDescent="0.25">
      <c r="L130" s="5"/>
    </row>
    <row r="131" spans="12:12" x14ac:dyDescent="0.25">
      <c r="L131" s="5"/>
    </row>
    <row r="132" spans="12:12" x14ac:dyDescent="0.25">
      <c r="L132" s="5"/>
    </row>
    <row r="133" spans="12:12" x14ac:dyDescent="0.25">
      <c r="L133" s="5"/>
    </row>
    <row r="134" spans="12:12" x14ac:dyDescent="0.25">
      <c r="L134" s="5"/>
    </row>
    <row r="135" spans="12:12" x14ac:dyDescent="0.25">
      <c r="L135" s="5"/>
    </row>
  </sheetData>
  <mergeCells count="1">
    <mergeCell ref="K15:Q15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2015-11-20T16:38:29Z</dcterms:created>
  <dcterms:modified xsi:type="dcterms:W3CDTF">2015-12-03T12:43:13Z</dcterms:modified>
</cp:coreProperties>
</file>